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tristen_cini_gov_mt/Documents/Desktop/Sceduele of Payments/"/>
    </mc:Choice>
  </mc:AlternateContent>
  <xr:revisionPtr revIDLastSave="32" documentId="8_{C85E6D64-27C1-4AA4-B48B-6C77D1CB72AA}" xr6:coauthVersionLast="47" xr6:coauthVersionMax="47" xr10:uidLastSave="{66C39355-A2F5-4B8A-9005-79C72FCDEF1B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Sheet1!$A$36:$L$95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5" i="1" l="1"/>
  <c r="C95" i="1"/>
  <c r="D94" i="1"/>
  <c r="C94" i="1"/>
  <c r="D93" i="1"/>
  <c r="C93" i="1"/>
  <c r="D92" i="1"/>
  <c r="C92" i="1"/>
  <c r="D91" i="1"/>
  <c r="C91" i="1"/>
  <c r="D90" i="1"/>
  <c r="C90" i="1"/>
  <c r="D89" i="1"/>
  <c r="C89" i="1"/>
  <c r="D88" i="1"/>
  <c r="C88" i="1"/>
  <c r="C87" i="1"/>
  <c r="D86" i="1"/>
  <c r="C86" i="1"/>
  <c r="D85" i="1"/>
  <c r="C85" i="1"/>
  <c r="D84" i="1"/>
  <c r="C84" i="1"/>
  <c r="D83" i="1"/>
  <c r="C83" i="1"/>
  <c r="D82" i="1"/>
  <c r="C82" i="1"/>
  <c r="D81" i="1"/>
  <c r="C81" i="1"/>
  <c r="D80" i="1"/>
  <c r="C80" i="1"/>
  <c r="D79" i="1"/>
  <c r="C79" i="1"/>
  <c r="D78" i="1"/>
  <c r="C78" i="1"/>
  <c r="D77" i="1"/>
  <c r="C77" i="1"/>
  <c r="D76" i="1"/>
  <c r="C76" i="1"/>
  <c r="D75" i="1"/>
  <c r="C75" i="1"/>
  <c r="D74" i="1"/>
  <c r="C74" i="1"/>
  <c r="D73" i="1"/>
  <c r="C73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5" i="1"/>
  <c r="C65" i="1"/>
  <c r="D64" i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C6" i="1"/>
  <c r="D6" i="1" s="1"/>
  <c r="G38" i="1"/>
  <c r="D12" i="1"/>
  <c r="D13" i="1"/>
  <c r="D7" i="1"/>
  <c r="D10" i="1"/>
  <c r="D11" i="1"/>
  <c r="D9" i="1"/>
  <c r="D8" i="1"/>
  <c r="F134" i="1"/>
  <c r="A261" i="1"/>
  <c r="A259" i="1"/>
  <c r="C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A169" i="1"/>
  <c r="L168" i="1"/>
  <c r="A168" i="1"/>
  <c r="H167" i="1"/>
  <c r="A164" i="1"/>
  <c r="A163" i="1"/>
  <c r="H161" i="1"/>
  <c r="A161" i="1"/>
  <c r="H160" i="1"/>
  <c r="A129" i="1"/>
  <c r="A128" i="1"/>
  <c r="H127" i="1"/>
  <c r="H265" i="1" s="1"/>
  <c r="A124" i="1"/>
  <c r="A262" i="1" s="1"/>
  <c r="A123" i="1"/>
  <c r="H259" i="1"/>
  <c r="A121" i="1"/>
  <c r="A37" i="1"/>
  <c r="L36" i="1"/>
  <c r="A36" i="1"/>
  <c r="C156" i="1"/>
  <c r="D156" i="1"/>
  <c r="C116" i="1" l="1"/>
  <c r="C26" i="1"/>
  <c r="C27" i="1" s="1"/>
  <c r="C117" i="1" s="1"/>
  <c r="D254" i="1"/>
  <c r="D26" i="1"/>
  <c r="D27" i="1" s="1"/>
  <c r="D117" i="1" s="1"/>
  <c r="D116" i="1"/>
  <c r="C118" i="1" l="1"/>
  <c r="C157" i="1" s="1"/>
  <c r="C158" i="1" s="1"/>
  <c r="C255" i="1" s="1"/>
  <c r="C256" i="1" s="1"/>
  <c r="D118" i="1"/>
  <c r="D157" i="1" s="1"/>
  <c r="D158" i="1" s="1"/>
  <c r="D255" i="1" s="1"/>
  <c r="D256" i="1" s="1"/>
  <c r="O24" i="1"/>
  <c r="O24" i="1" a="1"/>
  <c r="A132" i="1"/>
  <c r="A132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Government of Malta</author>
  </authors>
  <commentList>
    <comment ref="L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5" authorId="0" shapeId="0" xr:uid="{00000000-0006-0000-0000-00000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5" authorId="0" shapeId="0" xr:uid="{00000000-0006-0000-0000-00000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5" authorId="0" shapeId="0" xr:uid="{00000000-0006-0000-0000-00000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5" authorId="0" shapeId="0" xr:uid="{00000000-0006-0000-0000-00000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5" authorId="0" shapeId="0" xr:uid="{00000000-0006-0000-0000-00000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5" authorId="0" shapeId="0" xr:uid="{00000000-0006-0000-0000-00000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6" authorId="0" shapeId="0" xr:uid="{00000000-0006-0000-0000-00000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6" authorId="0" shapeId="0" xr:uid="{00000000-0006-0000-0000-00000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7" authorId="0" shapeId="0" xr:uid="{00000000-0006-0000-0000-00000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7" authorId="0" shapeId="0" xr:uid="{00000000-0006-0000-0000-00000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36" authorId="0" shapeId="0" xr:uid="{00000000-0006-0000-0000-00000C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40" authorId="0" shapeId="0" xr:uid="{00000000-0006-0000-0000-00000D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40" authorId="0" shapeId="0" xr:uid="{00000000-0006-0000-0000-00000E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40" authorId="0" shapeId="0" xr:uid="{00000000-0006-0000-0000-00000F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40" authorId="0" shapeId="0" xr:uid="{00000000-0006-0000-0000-000010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40" authorId="0" shapeId="0" xr:uid="{00000000-0006-0000-0000-000011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40" authorId="0" shapeId="0" xr:uid="{00000000-0006-0000-0000-000012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16" authorId="0" shapeId="0" xr:uid="{00000000-0006-0000-0000-000013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16" authorId="0" shapeId="0" xr:uid="{00000000-0006-0000-0000-000014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18" authorId="0" shapeId="0" xr:uid="{00000000-0006-0000-0000-000015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18" authorId="0" shapeId="0" xr:uid="{00000000-0006-0000-0000-000016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B132" authorId="0" shapeId="0" xr:uid="{00000000-0006-0000-0000-000017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32" authorId="0" shapeId="0" xr:uid="{00000000-0006-0000-0000-000018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32" authorId="0" shapeId="0" xr:uid="{00000000-0006-0000-0000-000019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32" authorId="0" shapeId="0" xr:uid="{00000000-0006-0000-0000-00001A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32" authorId="0" shapeId="0" xr:uid="{00000000-0006-0000-0000-00001B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32" authorId="0" shapeId="0" xr:uid="{00000000-0006-0000-0000-00001C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56" authorId="0" shapeId="0" xr:uid="{00000000-0006-0000-0000-00001D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56" authorId="0" shapeId="0" xr:uid="{00000000-0006-0000-0000-00001E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58" authorId="0" shapeId="0" xr:uid="{00000000-0006-0000-0000-00001F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58" authorId="0" shapeId="0" xr:uid="{00000000-0006-0000-0000-000020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168" authorId="0" shapeId="0" xr:uid="{00000000-0006-0000-0000-00002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172" authorId="0" shapeId="0" xr:uid="{00000000-0006-0000-0000-00002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72" authorId="0" shapeId="0" xr:uid="{00000000-0006-0000-0000-00002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72" authorId="0" shapeId="0" xr:uid="{00000000-0006-0000-0000-00002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72" authorId="0" shapeId="0" xr:uid="{00000000-0006-0000-0000-00002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72" authorId="0" shapeId="0" xr:uid="{00000000-0006-0000-0000-00002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72" authorId="0" shapeId="0" xr:uid="{00000000-0006-0000-0000-00002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54" authorId="0" shapeId="0" xr:uid="{00000000-0006-0000-0000-00002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54" authorId="0" shapeId="0" xr:uid="{00000000-0006-0000-0000-00002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56" authorId="0" shapeId="0" xr:uid="{00000000-0006-0000-0000-00002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56" authorId="0" shapeId="0" xr:uid="{00000000-0006-0000-0000-00002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<sst xmlns="http://schemas.openxmlformats.org/spreadsheetml/2006/main" count="390" uniqueCount="176">
  <si>
    <t>Skeda ta' Pagamenti v3 - Rapport ta' Xiri u Pagamenti</t>
  </si>
  <si>
    <t>Data: 22/11/2023 sa 28/12/2023</t>
  </si>
  <si>
    <t>Fornitur</t>
  </si>
  <si>
    <t>Ammont tal- Invoice</t>
  </si>
  <si>
    <t>Ammont    li ser Jitħallas</t>
  </si>
  <si>
    <t>Metodu*</t>
  </si>
  <si>
    <t>Deskrizzjoni</t>
  </si>
  <si>
    <t>Data tal-Invoice</t>
  </si>
  <si>
    <t>Nru. tal-Invoice</t>
  </si>
  <si>
    <t>Nru. tal-PR</t>
  </si>
  <si>
    <t>Nru. Tal-PO</t>
  </si>
  <si>
    <t>Nru. Taċ-Ċekk</t>
  </si>
  <si>
    <t>DA</t>
  </si>
  <si>
    <t>PF</t>
  </si>
  <si>
    <t>D</t>
  </si>
  <si>
    <t>Sub Total c/f</t>
  </si>
  <si>
    <t>Total</t>
  </si>
  <si>
    <t>Sindku</t>
  </si>
  <si>
    <t>D - Direct Order, DA - Direct Order Approvat, T - Tender, K - Kwotazzjonijiet</t>
  </si>
  <si>
    <t>PP - Part Payment, PF - Paid in Full.</t>
  </si>
  <si>
    <t>Proponent</t>
  </si>
  <si>
    <t>K</t>
  </si>
  <si>
    <t>Sub Total b/f</t>
  </si>
  <si>
    <t>CIR</t>
  </si>
  <si>
    <t xml:space="preserve"> </t>
  </si>
  <si>
    <t>.</t>
  </si>
  <si>
    <t>Data: 17/10/2023 sa 21/11/2023</t>
  </si>
  <si>
    <t>Kunsill Lokali: Ix- Xagħra</t>
  </si>
  <si>
    <t>Salarji Segretarju u Impjegati Klerikali fl-Uffiċju tal-Kunsill</t>
  </si>
  <si>
    <t>na</t>
  </si>
  <si>
    <t>Stefan Bajada</t>
  </si>
  <si>
    <t xml:space="preserve">Victor Curmi </t>
  </si>
  <si>
    <t>Anthony Attard</t>
  </si>
  <si>
    <t>Fortunato Camilleri</t>
  </si>
  <si>
    <t xml:space="preserve">Joseph Xerri </t>
  </si>
  <si>
    <t>Nru. Taċ-Ċekk/ Bank Transfer</t>
  </si>
  <si>
    <t xml:space="preserve">Skeda Nru.           </t>
  </si>
  <si>
    <t>Aaron Agius</t>
  </si>
  <si>
    <t>Marion Attard</t>
  </si>
  <si>
    <t>Sekondant</t>
  </si>
  <si>
    <t xml:space="preserve">Approvati fis-Seduta Nru: </t>
  </si>
  <si>
    <t>Segretarju Eżekuttiv</t>
  </si>
  <si>
    <t>Victor Zammit</t>
  </si>
  <si>
    <t>Bartolo Catering</t>
  </si>
  <si>
    <t>Smart Office Supplies</t>
  </si>
  <si>
    <t>Sultech &amp; Co</t>
  </si>
  <si>
    <t>Josephine Sultana</t>
  </si>
  <si>
    <t>Wasteserv Malta Ltd</t>
  </si>
  <si>
    <t>Stefan Attard</t>
  </si>
  <si>
    <t>Image Systems Ltd</t>
  </si>
  <si>
    <t>Regjun Ghawdex</t>
  </si>
  <si>
    <t>Galea Curmi Engineering Cons</t>
  </si>
  <si>
    <t>Fabio Azzopardi</t>
  </si>
  <si>
    <t>Nicolina Sultana</t>
  </si>
  <si>
    <t>salariji tas-Segretaru Eżekuttiv u l-impjegati klerikali fl-Uffiċju għax-xahar ta' Mejju 2024</t>
  </si>
  <si>
    <t>onorarja tal-Viċi Sindku- Mejju 2024</t>
  </si>
  <si>
    <t>onorarja tas-Sindku-Mejju 2024</t>
  </si>
  <si>
    <t>ononarja ta' Kunsillier- Mejju 2024</t>
  </si>
  <si>
    <t>tindif ta' toroq- Mejju 2024</t>
  </si>
  <si>
    <t>2008 2009 2010</t>
  </si>
  <si>
    <t>Day Centre - Birthday cakes</t>
  </si>
  <si>
    <t>Dolceria Ropa</t>
  </si>
  <si>
    <t>Birthday cakes - staff</t>
  </si>
  <si>
    <t>J.F Attard</t>
  </si>
  <si>
    <t>Fuel</t>
  </si>
  <si>
    <t>Buhagiar Excavations</t>
  </si>
  <si>
    <t>SB Construction</t>
  </si>
  <si>
    <t>Maintenance works</t>
  </si>
  <si>
    <t>Maintenance works - rubble walls</t>
  </si>
  <si>
    <t>10 15</t>
  </si>
  <si>
    <t>Jean Paul Zerafa</t>
  </si>
  <si>
    <t>Hire of chairs - 30 sena Kunsill</t>
  </si>
  <si>
    <t>10 70</t>
  </si>
  <si>
    <t>Agius Industrial Supplies</t>
  </si>
  <si>
    <t>Road marking paint</t>
  </si>
  <si>
    <t>re-imbursement - Mother's day expenses</t>
  </si>
  <si>
    <t>various</t>
  </si>
  <si>
    <t>LTLM Ltd</t>
  </si>
  <si>
    <t>Hire of skips</t>
  </si>
  <si>
    <t>186-24</t>
  </si>
  <si>
    <t>ERRC</t>
  </si>
  <si>
    <t>Ambulance - Friday night fever</t>
  </si>
  <si>
    <t xml:space="preserve">05 88 </t>
  </si>
  <si>
    <t>Transport Malta - Gozo Office</t>
  </si>
  <si>
    <t>EO - Friday night fever</t>
  </si>
  <si>
    <t>488/2024</t>
  </si>
  <si>
    <t>extra collection and cleaning bring in sites</t>
  </si>
  <si>
    <t>Raphael Refalo</t>
  </si>
  <si>
    <t>Various signs</t>
  </si>
  <si>
    <t>Road Construction</t>
  </si>
  <si>
    <t>Hire of crane</t>
  </si>
  <si>
    <t>contract management fee - April 2024</t>
  </si>
  <si>
    <t>Joseph Refalo</t>
  </si>
  <si>
    <t>Mobile toilets and drainage flushing</t>
  </si>
  <si>
    <t>Joseph Cutajar</t>
  </si>
  <si>
    <t>lights - Autumn fest 2024</t>
  </si>
  <si>
    <t>Lights - 30 sena Kunsill</t>
  </si>
  <si>
    <t>Sean Kamati</t>
  </si>
  <si>
    <t xml:space="preserve">Musical performance </t>
  </si>
  <si>
    <t>Arms Ltd</t>
  </si>
  <si>
    <t>water and electricity bills</t>
  </si>
  <si>
    <t>Laferla Insurance Agency Ltd</t>
  </si>
  <si>
    <t>Insurance - Friday night fever</t>
  </si>
  <si>
    <t>DCB001785</t>
  </si>
  <si>
    <t>Dj Alex Grech</t>
  </si>
  <si>
    <t>Service - Friday night fever</t>
  </si>
  <si>
    <t>24-096</t>
  </si>
  <si>
    <t>Gozo Press</t>
  </si>
  <si>
    <t>Flyers</t>
  </si>
  <si>
    <t>Customize Nation</t>
  </si>
  <si>
    <t>Fibre pole for Flag</t>
  </si>
  <si>
    <t>Mobile toilets - Gozo Half Marathon</t>
  </si>
  <si>
    <t>Peter Paul Said</t>
  </si>
  <si>
    <t>signs and barriers distribution - Gozo Half marathon</t>
  </si>
  <si>
    <t>Playpen - Joseph Abela</t>
  </si>
  <si>
    <t>Printing - Gozo Half marathon</t>
  </si>
  <si>
    <t>Connect Express Couriers</t>
  </si>
  <si>
    <t>Courier services</t>
  </si>
  <si>
    <t>Grezzju Caruana</t>
  </si>
  <si>
    <t>Transport services - Gozo half marathon</t>
  </si>
  <si>
    <t>Waste collection - March 2024</t>
  </si>
  <si>
    <t>Stationery</t>
  </si>
  <si>
    <t>printing of billboards</t>
  </si>
  <si>
    <t>Photocopier rent and consumption</t>
  </si>
  <si>
    <t>Elizabeth Galea</t>
  </si>
  <si>
    <t>water and other material</t>
  </si>
  <si>
    <t>Paul Sultana</t>
  </si>
  <si>
    <t>removal of pavements</t>
  </si>
  <si>
    <t>193 187</t>
  </si>
  <si>
    <t>Josef Attard</t>
  </si>
  <si>
    <t>refreshments</t>
  </si>
  <si>
    <t>Socejta' Filarmonika Victory</t>
  </si>
  <si>
    <t>Rent of hall - day centre and Gieh ix-Xaghra</t>
  </si>
  <si>
    <t>Apcopay</t>
  </si>
  <si>
    <t>Annuals fee - May 2024 -April 2025</t>
  </si>
  <si>
    <t>Bulky refuse fees</t>
  </si>
  <si>
    <t>re-imbursement - court documents</t>
  </si>
  <si>
    <t>Jolene Samhan</t>
  </si>
  <si>
    <t>Go Plc</t>
  </si>
  <si>
    <t>Telephone bills</t>
  </si>
  <si>
    <t>Audiotech</t>
  </si>
  <si>
    <t>PA system - activity</t>
  </si>
  <si>
    <t>Content Mama</t>
  </si>
  <si>
    <t>Friday night fever - marketing</t>
  </si>
  <si>
    <t>Richard Grech</t>
  </si>
  <si>
    <t>Josephine Attard - Eman</t>
  </si>
  <si>
    <t>Gieh ix-Xaghra - refreshments</t>
  </si>
  <si>
    <t xml:space="preserve">tree trimming, garden works </t>
  </si>
  <si>
    <t>Yama Yami</t>
  </si>
  <si>
    <t>Contracts manager - June 2023</t>
  </si>
  <si>
    <t>Cefai Audio Visual</t>
  </si>
  <si>
    <t>PA system - 30 sena Kunsill</t>
  </si>
  <si>
    <t>Ghaqda Kumittiva Ghawdex</t>
  </si>
  <si>
    <t>Carnival 2024</t>
  </si>
  <si>
    <t>Richard Cauchi</t>
  </si>
  <si>
    <t>Installation and hiring - Christmas tree</t>
  </si>
  <si>
    <t>Silvana Sultana</t>
  </si>
  <si>
    <t>D illumination Ltd</t>
  </si>
  <si>
    <t>remaining balances invoice 959 &amp; 960</t>
  </si>
  <si>
    <t>Lands Authority</t>
  </si>
  <si>
    <t>Rent of Land - Belvederes</t>
  </si>
  <si>
    <t>Ghaqda Armar - Louis Bigeni</t>
  </si>
  <si>
    <t>Hire of poles - Christmas decorations</t>
  </si>
  <si>
    <t>Noel Theuma</t>
  </si>
  <si>
    <t>Fruits of athletes - Gozo Marathon</t>
  </si>
  <si>
    <t>Accountant, Public Cleansing Section</t>
  </si>
  <si>
    <t>public convenience - September 2023</t>
  </si>
  <si>
    <t>Service - Day Care Center May and June 2024</t>
  </si>
  <si>
    <t>Musical performance - Friday night fever</t>
  </si>
  <si>
    <t>Marvic Saliba</t>
  </si>
  <si>
    <t>extra cleaning Sunday - playing field</t>
  </si>
  <si>
    <t>Joseph Stellini</t>
  </si>
  <si>
    <t>Commissioner for Revenue</t>
  </si>
  <si>
    <t>PAYE and NI May 2024</t>
  </si>
  <si>
    <t>Part payment - Triq il-Marga</t>
  </si>
  <si>
    <t>Data:  29/04/2024 sas- 27/05/2024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</si>
</sst>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[$-409]d/mmm/yyyy;@"/>
    <numFmt numFmtId="166" formatCode="&quot;€&quot;#,##0.00"/>
    <numFmt numFmtId="167" formatCode="dd/mm/yyyy;@"/>
    <numFmt numFmtId="168" formatCode="dd/mm/yy;@"/>
  </numFmts>
  <fonts count="17" x14ac:knownFonts="1">
    <font>
      <sz val="11"/>
      <color theme="1"/>
      <name val="Calibri"/>
      <family val="2"/>
      <scheme val="minor"/>
    </font>
    <font>
      <b/>
      <sz val="12"/>
      <color indexed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sz val="12"/>
      <color indexed="12"/>
      <name val="Times New Roman"/>
      <family val="1"/>
    </font>
    <font>
      <sz val="12"/>
      <color indexed="16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8"/>
      <color indexed="81"/>
      <name val="Tahoma"/>
      <family val="2"/>
    </font>
    <font>
      <u/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rgb="FF0000FF"/>
      <name val="Times New Roman"/>
      <family val="1"/>
    </font>
    <font>
      <b/>
      <sz val="12"/>
      <color rgb="FF0000FF"/>
      <name val="Times New Roman"/>
      <family val="1"/>
    </font>
    <font>
      <sz val="12"/>
      <color theme="3"/>
      <name val="Times New Roman"/>
      <family val="1"/>
    </font>
    <font>
      <sz val="12"/>
      <color theme="4" tint="-0.24997711111789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/>
    <xf numFmtId="0" fontId="13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165" fontId="1" fillId="0" borderId="0" xfId="0" applyNumberFormat="1" applyFont="1" applyAlignment="1">
      <alignment horizontal="left" vertical="center"/>
    </xf>
    <xf numFmtId="165" fontId="14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66" fontId="6" fillId="0" borderId="1" xfId="2" applyNumberFormat="1" applyFont="1" applyFill="1" applyBorder="1" applyAlignment="1">
      <alignment vertical="center"/>
    </xf>
    <xf numFmtId="4" fontId="6" fillId="0" borderId="1" xfId="2" applyNumberFormat="1" applyFont="1" applyFill="1" applyBorder="1" applyAlignment="1">
      <alignment horizontal="center" vertical="center"/>
    </xf>
    <xf numFmtId="4" fontId="7" fillId="0" borderId="1" xfId="2" applyNumberFormat="1" applyFont="1" applyFill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4" fontId="6" fillId="0" borderId="1" xfId="2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166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0" fontId="2" fillId="0" borderId="0" xfId="0" applyFont="1"/>
    <xf numFmtId="0" fontId="3" fillId="0" borderId="3" xfId="0" applyFont="1" applyBorder="1"/>
    <xf numFmtId="0" fontId="13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1" fillId="0" borderId="0" xfId="0" applyFont="1"/>
    <xf numFmtId="0" fontId="8" fillId="0" borderId="0" xfId="0" applyFont="1"/>
    <xf numFmtId="4" fontId="13" fillId="0" borderId="1" xfId="2" applyNumberFormat="1" applyFont="1" applyBorder="1" applyAlignment="1">
      <alignment horizontal="center" vertical="center"/>
    </xf>
    <xf numFmtId="167" fontId="13" fillId="0" borderId="1" xfId="0" applyNumberFormat="1" applyFont="1" applyBorder="1" applyAlignment="1">
      <alignment horizontal="center" vertical="center" wrapText="1"/>
    </xf>
    <xf numFmtId="167" fontId="13" fillId="0" borderId="1" xfId="0" applyNumberFormat="1" applyFont="1" applyBorder="1" applyAlignment="1">
      <alignment vertical="center"/>
    </xf>
    <xf numFmtId="4" fontId="13" fillId="0" borderId="1" xfId="2" applyNumberFormat="1" applyFont="1" applyFill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7" fillId="0" borderId="1" xfId="2" applyNumberFormat="1" applyFont="1" applyBorder="1" applyAlignment="1">
      <alignment horizontal="center" vertical="center"/>
    </xf>
    <xf numFmtId="4" fontId="6" fillId="0" borderId="1" xfId="1" applyNumberFormat="1" applyFont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6" fillId="0" borderId="2" xfId="0" applyFont="1" applyBorder="1" applyAlignment="1">
      <alignment vertical="center" wrapText="1"/>
    </xf>
    <xf numFmtId="4" fontId="6" fillId="0" borderId="0" xfId="2" applyNumberFormat="1" applyFont="1" applyFill="1" applyBorder="1" applyAlignment="1">
      <alignment horizontal="center" vertical="center"/>
    </xf>
    <xf numFmtId="0" fontId="9" fillId="0" borderId="0" xfId="0" applyFont="1"/>
    <xf numFmtId="17" fontId="1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2" applyNumberFormat="1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0" fontId="15" fillId="0" borderId="0" xfId="0" applyFont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166" fontId="4" fillId="0" borderId="1" xfId="2" applyNumberFormat="1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/>
    </xf>
    <xf numFmtId="166" fontId="4" fillId="0" borderId="1" xfId="2" applyNumberFormat="1" applyFont="1" applyFill="1" applyBorder="1" applyAlignment="1">
      <alignment vertical="center"/>
    </xf>
    <xf numFmtId="14" fontId="13" fillId="0" borderId="1" xfId="0" applyNumberFormat="1" applyFont="1" applyBorder="1" applyAlignment="1">
      <alignment horizontal="center" vertical="center" wrapText="1"/>
    </xf>
    <xf numFmtId="166" fontId="16" fillId="0" borderId="1" xfId="2" applyNumberFormat="1" applyFont="1" applyFill="1" applyBorder="1" applyAlignment="1">
      <alignment vertical="center"/>
    </xf>
    <xf numFmtId="14" fontId="3" fillId="0" borderId="0" xfId="0" applyNumberFormat="1" applyFont="1" applyAlignment="1">
      <alignment vertical="center"/>
    </xf>
    <xf numFmtId="14" fontId="1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75192</xdr:colOff>
      <xdr:row>37</xdr:row>
      <xdr:rowOff>30816</xdr:rowOff>
    </xdr:from>
    <xdr:to>
      <xdr:col>15</xdr:col>
      <xdr:colOff>339297</xdr:colOff>
      <xdr:row>43</xdr:row>
      <xdr:rowOff>89647</xdr:rowOff>
    </xdr:to>
    <xdr:sp macro="" textlink="">
      <xdr:nvSpPr>
        <xdr:cNvPr id="2" name="AutoShape 32">
          <a:extLst>
            <a:ext uri="{FF2B5EF4-FFF2-40B4-BE49-F238E27FC236}">
              <a16:creationId xmlns:a16="http://schemas.microsoft.com/office/drawing/2014/main" id="{4A638F01-8DAD-02C1-78AD-E2D274B478D4}"/>
            </a:ext>
          </a:extLst>
        </xdr:cNvPr>
        <xdr:cNvSpPr>
          <a:spLocks noChangeArrowheads="1"/>
        </xdr:cNvSpPr>
      </xdr:nvSpPr>
      <xdr:spPr bwMode="auto">
        <a:xfrm>
          <a:off x="12829167" y="11175066"/>
          <a:ext cx="2035755" cy="2192431"/>
        </a:xfrm>
        <a:prstGeom prst="leftArrow">
          <a:avLst>
            <a:gd name="adj1" fmla="val 50000"/>
            <a:gd name="adj2" fmla="val 36565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Jekk għandek bżonn iżżid paġna, ikkopja minn row 3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 sa row 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73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18"/>
  <sheetViews>
    <sheetView tabSelected="1" workbookViewId="0">
      <selection activeCell="A36" sqref="A36:L95"/>
    </sheetView>
  </sheetViews>
  <sheetFormatPr defaultRowHeight="15.75" x14ac:dyDescent="0.25"/>
  <cols>
    <col min="1" max="1" width="4.7109375" style="58" customWidth="1"/>
    <col min="2" max="2" width="24.5703125" style="3" customWidth="1"/>
    <col min="3" max="3" width="14.42578125" style="3" customWidth="1"/>
    <col min="4" max="4" width="17.85546875" style="3" customWidth="1"/>
    <col min="5" max="5" width="7.140625" style="3" customWidth="1"/>
    <col min="6" max="6" width="8" style="3" customWidth="1"/>
    <col min="7" max="7" width="39.85546875" style="3" customWidth="1"/>
    <col min="8" max="8" width="12.42578125" style="3" customWidth="1"/>
    <col min="9" max="9" width="19" style="4" bestFit="1" customWidth="1"/>
    <col min="10" max="10" width="8" style="3" bestFit="1" customWidth="1"/>
    <col min="11" max="11" width="8.42578125" style="3" bestFit="1" customWidth="1"/>
    <col min="12" max="12" width="28.28515625" style="16" customWidth="1"/>
    <col min="13" max="13" width="18.85546875" style="3" customWidth="1"/>
    <col min="14" max="16384" width="9.140625" style="3"/>
  </cols>
  <sheetData>
    <row r="1" spans="1:13" x14ac:dyDescent="0.25">
      <c r="A1" s="1" t="s">
        <v>27</v>
      </c>
      <c r="B1" s="2"/>
      <c r="C1" s="2"/>
      <c r="D1" s="2"/>
      <c r="E1" s="2"/>
      <c r="F1" s="2"/>
      <c r="L1" s="5" t="s">
        <v>36</v>
      </c>
    </row>
    <row r="2" spans="1:13" x14ac:dyDescent="0.25">
      <c r="A2" s="77" t="s">
        <v>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3" s="8" customFormat="1" ht="26.25" customHeight="1" x14ac:dyDescent="0.25">
      <c r="A3" s="6"/>
      <c r="B3" s="7"/>
      <c r="D3" s="9"/>
      <c r="F3" s="9"/>
      <c r="G3" s="6" t="s">
        <v>175</v>
      </c>
      <c r="H3" s="10"/>
      <c r="I3" s="11"/>
      <c r="J3" s="10"/>
      <c r="K3" s="12"/>
      <c r="L3" s="13"/>
    </row>
    <row r="4" spans="1:13" ht="4.5" customHeight="1" x14ac:dyDescent="0.25">
      <c r="A4" s="2"/>
      <c r="B4" s="14"/>
      <c r="C4" s="2"/>
      <c r="D4" s="2"/>
      <c r="E4" s="2"/>
      <c r="F4" s="2"/>
      <c r="G4" s="2"/>
      <c r="H4" s="2"/>
      <c r="I4" s="15"/>
      <c r="J4" s="2"/>
      <c r="K4" s="2"/>
    </row>
    <row r="5" spans="1:13" ht="31.5" x14ac:dyDescent="0.25">
      <c r="A5" s="2"/>
      <c r="B5" s="17" t="s">
        <v>2</v>
      </c>
      <c r="C5" s="18" t="s">
        <v>3</v>
      </c>
      <c r="D5" s="19" t="s">
        <v>4</v>
      </c>
      <c r="E5" s="78" t="s">
        <v>5</v>
      </c>
      <c r="F5" s="79"/>
      <c r="G5" s="17" t="s">
        <v>6</v>
      </c>
      <c r="H5" s="18" t="s">
        <v>7</v>
      </c>
      <c r="I5" s="20" t="s">
        <v>8</v>
      </c>
      <c r="J5" s="18" t="s">
        <v>9</v>
      </c>
      <c r="K5" s="18" t="s">
        <v>10</v>
      </c>
      <c r="L5" s="18" t="s">
        <v>35</v>
      </c>
      <c r="M5" s="14"/>
    </row>
    <row r="6" spans="1:13" s="8" customFormat="1" ht="47.25" x14ac:dyDescent="0.25">
      <c r="A6" s="21">
        <v>1</v>
      </c>
      <c r="B6" s="61" t="s">
        <v>28</v>
      </c>
      <c r="C6" s="70">
        <f>2229.91+1941.84+1371.9</f>
        <v>5543.65</v>
      </c>
      <c r="D6" s="23">
        <f t="shared" ref="D6:D11" si="0">C6</f>
        <v>5543.65</v>
      </c>
      <c r="E6" s="24" t="s">
        <v>14</v>
      </c>
      <c r="F6" s="25" t="s">
        <v>13</v>
      </c>
      <c r="G6" s="61" t="s">
        <v>54</v>
      </c>
      <c r="H6" s="26" t="s">
        <v>29</v>
      </c>
      <c r="I6" s="27" t="s">
        <v>29</v>
      </c>
      <c r="J6" s="28"/>
      <c r="K6" s="29"/>
      <c r="L6" s="69" t="s">
        <v>59</v>
      </c>
    </row>
    <row r="7" spans="1:13" s="8" customFormat="1" x14ac:dyDescent="0.25">
      <c r="A7" s="21">
        <v>2</v>
      </c>
      <c r="B7" s="61" t="s">
        <v>37</v>
      </c>
      <c r="C7" s="23">
        <v>1032.18</v>
      </c>
      <c r="D7" s="23">
        <f>C7</f>
        <v>1032.18</v>
      </c>
      <c r="E7" s="24" t="s">
        <v>12</v>
      </c>
      <c r="F7" s="25" t="s">
        <v>13</v>
      </c>
      <c r="G7" s="61" t="s">
        <v>56</v>
      </c>
      <c r="H7" s="26" t="s">
        <v>29</v>
      </c>
      <c r="I7" s="27" t="s">
        <v>29</v>
      </c>
      <c r="J7" s="28"/>
      <c r="K7" s="29"/>
      <c r="L7" s="29">
        <v>2011</v>
      </c>
    </row>
    <row r="8" spans="1:13" s="8" customFormat="1" x14ac:dyDescent="0.25">
      <c r="A8" s="21">
        <v>3</v>
      </c>
      <c r="B8" s="61" t="s">
        <v>30</v>
      </c>
      <c r="C8" s="23">
        <v>241.33</v>
      </c>
      <c r="D8" s="23">
        <f t="shared" si="0"/>
        <v>241.33</v>
      </c>
      <c r="E8" s="24" t="s">
        <v>12</v>
      </c>
      <c r="F8" s="25" t="s">
        <v>13</v>
      </c>
      <c r="G8" s="61" t="s">
        <v>55</v>
      </c>
      <c r="H8" s="26" t="s">
        <v>29</v>
      </c>
      <c r="I8" s="27" t="s">
        <v>29</v>
      </c>
      <c r="J8" s="28"/>
      <c r="K8" s="29"/>
      <c r="L8" s="29">
        <v>2012</v>
      </c>
    </row>
    <row r="9" spans="1:13" s="8" customFormat="1" x14ac:dyDescent="0.25">
      <c r="A9" s="21">
        <v>4</v>
      </c>
      <c r="B9" s="61" t="s">
        <v>31</v>
      </c>
      <c r="C9" s="23">
        <v>142</v>
      </c>
      <c r="D9" s="23">
        <f t="shared" si="0"/>
        <v>142</v>
      </c>
      <c r="E9" s="24" t="s">
        <v>12</v>
      </c>
      <c r="F9" s="25" t="s">
        <v>13</v>
      </c>
      <c r="G9" s="61" t="s">
        <v>57</v>
      </c>
      <c r="H9" s="26" t="s">
        <v>29</v>
      </c>
      <c r="I9" s="27" t="s">
        <v>29</v>
      </c>
      <c r="J9" s="28"/>
      <c r="K9" s="29"/>
      <c r="L9" s="29">
        <v>2013</v>
      </c>
    </row>
    <row r="10" spans="1:13" s="8" customFormat="1" x14ac:dyDescent="0.25">
      <c r="A10" s="21">
        <v>5</v>
      </c>
      <c r="B10" s="61" t="s">
        <v>32</v>
      </c>
      <c r="C10" s="23">
        <v>200</v>
      </c>
      <c r="D10" s="23">
        <f t="shared" si="0"/>
        <v>200</v>
      </c>
      <c r="E10" s="24" t="s">
        <v>12</v>
      </c>
      <c r="F10" s="25" t="s">
        <v>13</v>
      </c>
      <c r="G10" s="61" t="s">
        <v>57</v>
      </c>
      <c r="H10" s="26" t="s">
        <v>29</v>
      </c>
      <c r="I10" s="27" t="s">
        <v>29</v>
      </c>
      <c r="J10" s="28"/>
      <c r="K10" s="29"/>
      <c r="L10" s="29">
        <v>2014</v>
      </c>
    </row>
    <row r="11" spans="1:13" s="8" customFormat="1" x14ac:dyDescent="0.25">
      <c r="A11" s="21">
        <v>6</v>
      </c>
      <c r="B11" s="61" t="s">
        <v>42</v>
      </c>
      <c r="C11" s="23">
        <v>200</v>
      </c>
      <c r="D11" s="23">
        <f t="shared" si="0"/>
        <v>200</v>
      </c>
      <c r="E11" s="24" t="s">
        <v>12</v>
      </c>
      <c r="F11" s="25" t="s">
        <v>13</v>
      </c>
      <c r="G11" s="61" t="s">
        <v>57</v>
      </c>
      <c r="H11" s="26" t="s">
        <v>29</v>
      </c>
      <c r="I11" s="27" t="s">
        <v>29</v>
      </c>
      <c r="J11" s="28"/>
      <c r="K11" s="29"/>
      <c r="L11" s="29">
        <v>2015</v>
      </c>
    </row>
    <row r="12" spans="1:13" s="8" customFormat="1" x14ac:dyDescent="0.25">
      <c r="A12" s="21">
        <v>7</v>
      </c>
      <c r="B12" s="22" t="s">
        <v>33</v>
      </c>
      <c r="C12" s="23">
        <v>230</v>
      </c>
      <c r="D12" s="23">
        <f t="shared" ref="D12:D13" si="1">C12</f>
        <v>230</v>
      </c>
      <c r="E12" s="24" t="s">
        <v>21</v>
      </c>
      <c r="F12" s="25" t="s">
        <v>13</v>
      </c>
      <c r="G12" s="61" t="s">
        <v>58</v>
      </c>
      <c r="H12" s="63"/>
      <c r="I12" s="59"/>
      <c r="J12" s="28"/>
      <c r="K12" s="29"/>
      <c r="L12" s="29">
        <v>2016</v>
      </c>
    </row>
    <row r="13" spans="1:13" s="8" customFormat="1" x14ac:dyDescent="0.25">
      <c r="A13" s="21">
        <v>8</v>
      </c>
      <c r="B13" s="22" t="s">
        <v>34</v>
      </c>
      <c r="C13" s="23">
        <v>230</v>
      </c>
      <c r="D13" s="23">
        <f t="shared" si="1"/>
        <v>230</v>
      </c>
      <c r="E13" s="24" t="s">
        <v>14</v>
      </c>
      <c r="F13" s="25" t="s">
        <v>13</v>
      </c>
      <c r="G13" s="61" t="s">
        <v>58</v>
      </c>
      <c r="H13" s="63"/>
      <c r="I13" s="59"/>
      <c r="J13" s="28"/>
      <c r="K13" s="29"/>
      <c r="L13" s="29">
        <v>2017</v>
      </c>
    </row>
    <row r="14" spans="1:13" s="8" customFormat="1" x14ac:dyDescent="0.25">
      <c r="A14" s="21">
        <v>9</v>
      </c>
      <c r="B14" s="61" t="s">
        <v>43</v>
      </c>
      <c r="C14" s="23">
        <f>36</f>
        <v>36</v>
      </c>
      <c r="D14" s="23">
        <f>36</f>
        <v>36</v>
      </c>
      <c r="E14" s="24"/>
      <c r="F14" s="25"/>
      <c r="G14" s="61" t="s">
        <v>60</v>
      </c>
      <c r="H14" s="63"/>
      <c r="I14" s="31"/>
      <c r="J14" s="28"/>
      <c r="K14" s="29"/>
      <c r="L14" s="29">
        <v>2028</v>
      </c>
    </row>
    <row r="15" spans="1:13" s="8" customFormat="1" x14ac:dyDescent="0.25">
      <c r="A15" s="21">
        <v>10</v>
      </c>
      <c r="B15" s="61" t="s">
        <v>61</v>
      </c>
      <c r="C15" s="23">
        <f>92</f>
        <v>92</v>
      </c>
      <c r="D15" s="23">
        <f>92</f>
        <v>92</v>
      </c>
      <c r="E15" s="24"/>
      <c r="F15" s="25"/>
      <c r="G15" s="61" t="s">
        <v>62</v>
      </c>
      <c r="H15" s="26"/>
      <c r="I15" s="31"/>
      <c r="J15" s="28"/>
      <c r="K15" s="29"/>
      <c r="L15" s="29">
        <v>2029</v>
      </c>
    </row>
    <row r="16" spans="1:13" s="8" customFormat="1" x14ac:dyDescent="0.25">
      <c r="A16" s="21">
        <v>11</v>
      </c>
      <c r="B16" s="61" t="s">
        <v>63</v>
      </c>
      <c r="C16" s="23">
        <f>40</f>
        <v>40</v>
      </c>
      <c r="D16" s="23">
        <f>40</f>
        <v>40</v>
      </c>
      <c r="E16" s="24"/>
      <c r="F16" s="25"/>
      <c r="G16" s="61" t="s">
        <v>64</v>
      </c>
      <c r="H16" s="63"/>
      <c r="I16" s="31">
        <v>30677</v>
      </c>
      <c r="J16" s="60"/>
      <c r="K16" s="29"/>
      <c r="L16" s="69">
        <v>2030</v>
      </c>
    </row>
    <row r="17" spans="1:15" s="8" customFormat="1" x14ac:dyDescent="0.25">
      <c r="A17" s="21">
        <v>12</v>
      </c>
      <c r="B17" s="61" t="s">
        <v>65</v>
      </c>
      <c r="C17" s="23">
        <f>1711</f>
        <v>1711</v>
      </c>
      <c r="D17" s="23">
        <f>1711</f>
        <v>1711</v>
      </c>
      <c r="E17" s="71"/>
      <c r="F17" s="25"/>
      <c r="G17" s="61" t="s">
        <v>67</v>
      </c>
      <c r="H17" s="63"/>
      <c r="I17" s="31">
        <v>142</v>
      </c>
      <c r="J17" s="28"/>
      <c r="K17" s="29"/>
      <c r="L17" s="29">
        <v>2031</v>
      </c>
    </row>
    <row r="18" spans="1:15" s="8" customFormat="1" x14ac:dyDescent="0.25">
      <c r="A18" s="21">
        <v>13</v>
      </c>
      <c r="B18" s="61" t="s">
        <v>66</v>
      </c>
      <c r="C18" s="23">
        <f>2598.36</f>
        <v>2598.36</v>
      </c>
      <c r="D18" s="23">
        <f>2598.36</f>
        <v>2598.36</v>
      </c>
      <c r="E18" s="33"/>
      <c r="F18" s="25"/>
      <c r="G18" s="61" t="s">
        <v>68</v>
      </c>
      <c r="H18" s="26"/>
      <c r="I18" s="73" t="s">
        <v>69</v>
      </c>
      <c r="J18" s="28"/>
      <c r="K18" s="29"/>
      <c r="L18" s="29">
        <v>2032</v>
      </c>
    </row>
    <row r="19" spans="1:15" s="8" customFormat="1" x14ac:dyDescent="0.25">
      <c r="A19" s="21">
        <v>14</v>
      </c>
      <c r="B19" s="61" t="s">
        <v>70</v>
      </c>
      <c r="C19" s="23">
        <f>660.8</f>
        <v>660.8</v>
      </c>
      <c r="D19" s="72">
        <f>660.8</f>
        <v>660.8</v>
      </c>
      <c r="E19" s="62"/>
      <c r="F19" s="25"/>
      <c r="G19" s="61" t="s">
        <v>71</v>
      </c>
      <c r="H19" s="26"/>
      <c r="I19" s="31" t="s">
        <v>72</v>
      </c>
      <c r="J19" s="28"/>
      <c r="K19" s="29"/>
      <c r="L19" s="29">
        <v>2033</v>
      </c>
    </row>
    <row r="20" spans="1:15" s="8" customFormat="1" x14ac:dyDescent="0.25">
      <c r="A20" s="21">
        <v>15</v>
      </c>
      <c r="B20" s="61" t="s">
        <v>73</v>
      </c>
      <c r="C20" s="23">
        <f>169</f>
        <v>169</v>
      </c>
      <c r="D20" s="23">
        <f>169</f>
        <v>169</v>
      </c>
      <c r="E20" s="62"/>
      <c r="F20" s="25"/>
      <c r="G20" s="34" t="s">
        <v>74</v>
      </c>
      <c r="H20" s="63"/>
      <c r="I20" s="31">
        <v>2711</v>
      </c>
      <c r="J20" s="28"/>
      <c r="K20" s="29"/>
      <c r="L20" s="29">
        <v>2034</v>
      </c>
    </row>
    <row r="21" spans="1:15" s="8" customFormat="1" x14ac:dyDescent="0.25">
      <c r="A21" s="21">
        <v>16</v>
      </c>
      <c r="B21" s="61" t="s">
        <v>46</v>
      </c>
      <c r="C21" s="23">
        <f>28+36.54+35+57.5+420+22.21+50.57+12.9</f>
        <v>662.72</v>
      </c>
      <c r="D21" s="23">
        <f>28+36.54+35+57.5+420+22.21+50.57+12.9</f>
        <v>662.72</v>
      </c>
      <c r="E21" s="62"/>
      <c r="F21" s="25"/>
      <c r="G21" s="34" t="s">
        <v>75</v>
      </c>
      <c r="H21" s="63"/>
      <c r="I21" s="31" t="s">
        <v>76</v>
      </c>
      <c r="J21" s="28"/>
      <c r="K21" s="29"/>
      <c r="L21" s="29">
        <v>2035</v>
      </c>
    </row>
    <row r="22" spans="1:15" s="8" customFormat="1" x14ac:dyDescent="0.25">
      <c r="A22" s="21">
        <v>17</v>
      </c>
      <c r="B22" s="61" t="s">
        <v>77</v>
      </c>
      <c r="C22" s="23">
        <f>318.6</f>
        <v>318.60000000000002</v>
      </c>
      <c r="D22" s="23">
        <f>318.6</f>
        <v>318.60000000000002</v>
      </c>
      <c r="E22" s="33"/>
      <c r="F22" s="25"/>
      <c r="G22" s="61" t="s">
        <v>78</v>
      </c>
      <c r="H22" s="63"/>
      <c r="I22" s="76" t="s">
        <v>79</v>
      </c>
      <c r="J22" s="28"/>
      <c r="K22" s="29"/>
      <c r="L22" s="29">
        <v>2036</v>
      </c>
    </row>
    <row r="23" spans="1:15" s="8" customFormat="1" x14ac:dyDescent="0.25">
      <c r="A23" s="21">
        <v>18</v>
      </c>
      <c r="B23" s="61" t="s">
        <v>80</v>
      </c>
      <c r="C23" s="23">
        <f>212.5</f>
        <v>212.5</v>
      </c>
      <c r="D23" s="23">
        <f>212.5</f>
        <v>212.5</v>
      </c>
      <c r="E23" s="62"/>
      <c r="F23" s="25"/>
      <c r="G23" s="61" t="s">
        <v>81</v>
      </c>
      <c r="H23" s="75"/>
      <c r="I23" s="76" t="s">
        <v>82</v>
      </c>
      <c r="J23" s="28"/>
      <c r="K23" s="29"/>
      <c r="L23" s="29">
        <v>2037</v>
      </c>
    </row>
    <row r="24" spans="1:15" s="8" customFormat="1" ht="30" customHeight="1" x14ac:dyDescent="0.25">
      <c r="A24" s="21">
        <v>19</v>
      </c>
      <c r="B24" s="61" t="s">
        <v>83</v>
      </c>
      <c r="C24" s="23">
        <f>792.96</f>
        <v>792.96</v>
      </c>
      <c r="D24" s="23">
        <f>792.96</f>
        <v>792.96</v>
      </c>
      <c r="E24" s="62"/>
      <c r="F24" s="25"/>
      <c r="G24" s="61" t="s">
        <v>84</v>
      </c>
      <c r="H24" s="63"/>
      <c r="I24" s="31" t="s">
        <v>85</v>
      </c>
      <c r="J24" s="28"/>
      <c r="K24" s="29"/>
      <c r="L24" s="29">
        <v>2038</v>
      </c>
      <c r="O24" s="8" cm="1">
        <f t="array" aca="1" ref="O24" ca="1">L20:O24</f>
        <v>0</v>
      </c>
    </row>
    <row r="25" spans="1:15" s="8" customFormat="1" x14ac:dyDescent="0.25">
      <c r="A25" s="21">
        <v>20</v>
      </c>
      <c r="B25" s="61" t="s">
        <v>45</v>
      </c>
      <c r="C25" s="23">
        <f>300.9+472+236+318.6</f>
        <v>1327.5</v>
      </c>
      <c r="D25" s="23">
        <f>300.9+472+236+318.6</f>
        <v>1327.5</v>
      </c>
      <c r="E25" s="62"/>
      <c r="F25" s="25"/>
      <c r="G25" s="61" t="s">
        <v>86</v>
      </c>
      <c r="H25" s="63"/>
      <c r="I25" s="73" t="s">
        <v>76</v>
      </c>
      <c r="J25" s="28"/>
      <c r="K25" s="29"/>
      <c r="L25" s="29">
        <v>2039</v>
      </c>
    </row>
    <row r="26" spans="1:15" x14ac:dyDescent="0.25">
      <c r="A26" s="3"/>
      <c r="B26" s="35" t="s">
        <v>15</v>
      </c>
      <c r="C26" s="36">
        <f>SUM(C6:C25)</f>
        <v>16440.599999999999</v>
      </c>
      <c r="D26" s="36">
        <f>SUM(D6:D25)</f>
        <v>16440.599999999999</v>
      </c>
      <c r="E26" s="37"/>
      <c r="F26" s="37"/>
    </row>
    <row r="27" spans="1:15" x14ac:dyDescent="0.25">
      <c r="A27" s="3"/>
      <c r="B27" s="38" t="s">
        <v>16</v>
      </c>
      <c r="C27" s="39">
        <f>C26</f>
        <v>16440.599999999999</v>
      </c>
      <c r="D27" s="39">
        <f>D26</f>
        <v>16440.599999999999</v>
      </c>
      <c r="E27" s="37"/>
      <c r="F27" s="37"/>
      <c r="H27" s="40"/>
    </row>
    <row r="28" spans="1:15" ht="4.5" customHeight="1" x14ac:dyDescent="0.25">
      <c r="A28" s="3"/>
      <c r="H28" s="41"/>
      <c r="I28" s="42"/>
      <c r="L28" s="43"/>
    </row>
    <row r="29" spans="1:15" x14ac:dyDescent="0.25">
      <c r="A29" s="3"/>
      <c r="H29" s="3" t="s">
        <v>37</v>
      </c>
      <c r="L29" s="16" t="s">
        <v>38</v>
      </c>
    </row>
    <row r="30" spans="1:15" x14ac:dyDescent="0.25">
      <c r="A30" s="44" t="s">
        <v>40</v>
      </c>
      <c r="H30" s="3" t="s">
        <v>17</v>
      </c>
      <c r="L30" s="16" t="s">
        <v>41</v>
      </c>
    </row>
    <row r="31" spans="1:15" x14ac:dyDescent="0.25">
      <c r="A31" s="3"/>
    </row>
    <row r="32" spans="1:15" ht="16.899999999999999" customHeight="1" x14ac:dyDescent="0.25">
      <c r="A32" s="40" t="s">
        <v>18</v>
      </c>
    </row>
    <row r="33" spans="1:13" x14ac:dyDescent="0.25">
      <c r="A33" s="40" t="s">
        <v>19</v>
      </c>
      <c r="H33" s="40"/>
      <c r="L33" s="3"/>
    </row>
    <row r="34" spans="1:13" ht="4.5" customHeight="1" x14ac:dyDescent="0.25">
      <c r="A34" s="3"/>
      <c r="H34" s="41"/>
      <c r="I34" s="42"/>
      <c r="L34" s="41"/>
    </row>
    <row r="35" spans="1:13" s="45" customFormat="1" x14ac:dyDescent="0.25">
      <c r="A35" s="3"/>
      <c r="B35" s="3"/>
      <c r="C35" s="3"/>
      <c r="D35" s="3"/>
      <c r="E35" s="3"/>
      <c r="F35" s="3"/>
      <c r="G35" s="3"/>
      <c r="H35" s="3" t="s">
        <v>20</v>
      </c>
      <c r="I35" s="4"/>
      <c r="J35" s="3"/>
      <c r="K35" s="3"/>
      <c r="L35" s="16" t="s">
        <v>39</v>
      </c>
    </row>
    <row r="36" spans="1:13" x14ac:dyDescent="0.25">
      <c r="A36" s="1" t="str">
        <f>$A$1</f>
        <v>Kunsill Lokali: Ix- Xagħra</v>
      </c>
      <c r="B36" s="2"/>
      <c r="C36" s="2"/>
      <c r="D36" s="2"/>
      <c r="E36" s="2"/>
      <c r="F36" s="2"/>
      <c r="L36" s="5" t="str">
        <f>$L$1</f>
        <v xml:space="preserve">Skeda Nru.           </v>
      </c>
    </row>
    <row r="37" spans="1:13" x14ac:dyDescent="0.25">
      <c r="A37" s="77" t="str">
        <f>A2</f>
        <v>Skeda ta' Pagamenti v3 - Rapport ta' Xiri u Pagamenti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</row>
    <row r="38" spans="1:13" s="8" customFormat="1" ht="26.25" customHeight="1" x14ac:dyDescent="0.25">
      <c r="A38" s="6"/>
      <c r="B38" s="7"/>
      <c r="D38" s="9"/>
      <c r="E38" s="9"/>
      <c r="F38" s="9"/>
      <c r="G38" s="6" t="str">
        <f>G3</f>
        <v>Data:  29/04/2024 sas- 27/05/2024</v>
      </c>
      <c r="H38" s="10"/>
      <c r="I38" s="11"/>
      <c r="J38" s="10"/>
      <c r="K38" s="12"/>
      <c r="L38" s="13"/>
    </row>
    <row r="39" spans="1:13" ht="4.5" customHeight="1" x14ac:dyDescent="0.25">
      <c r="A39" s="2"/>
      <c r="B39" s="14"/>
      <c r="C39" s="2"/>
      <c r="D39" s="2"/>
      <c r="E39" s="2"/>
      <c r="F39" s="2"/>
      <c r="G39" s="2"/>
      <c r="H39" s="2"/>
      <c r="I39" s="15"/>
      <c r="J39" s="2"/>
      <c r="K39" s="2"/>
    </row>
    <row r="40" spans="1:13" ht="31.5" x14ac:dyDescent="0.25">
      <c r="A40" s="2"/>
      <c r="B40" s="17" t="s">
        <v>2</v>
      </c>
      <c r="C40" s="18" t="s">
        <v>3</v>
      </c>
      <c r="D40" s="19" t="s">
        <v>4</v>
      </c>
      <c r="E40" s="78" t="s">
        <v>5</v>
      </c>
      <c r="F40" s="79"/>
      <c r="G40" s="17" t="s">
        <v>6</v>
      </c>
      <c r="H40" s="18" t="s">
        <v>7</v>
      </c>
      <c r="I40" s="20" t="s">
        <v>8</v>
      </c>
      <c r="J40" s="18" t="s">
        <v>9</v>
      </c>
      <c r="K40" s="18" t="s">
        <v>10</v>
      </c>
      <c r="L40" s="18" t="s">
        <v>11</v>
      </c>
      <c r="M40" s="14"/>
    </row>
    <row r="41" spans="1:13" s="8" customFormat="1" ht="30" customHeight="1" x14ac:dyDescent="0.25">
      <c r="A41" s="66">
        <v>21</v>
      </c>
      <c r="B41" s="34" t="s">
        <v>87</v>
      </c>
      <c r="C41" s="23">
        <f>74.34+501.5+224.2</f>
        <v>800.04</v>
      </c>
      <c r="D41" s="23">
        <f>74.34+501.5+224.2</f>
        <v>800.04</v>
      </c>
      <c r="E41" s="46"/>
      <c r="F41" s="25"/>
      <c r="G41" s="34" t="s">
        <v>88</v>
      </c>
      <c r="H41" s="47"/>
      <c r="I41" s="59" t="s">
        <v>76</v>
      </c>
      <c r="J41" s="31"/>
      <c r="K41" s="27"/>
      <c r="L41" s="27">
        <v>2040</v>
      </c>
    </row>
    <row r="42" spans="1:13" s="8" customFormat="1" ht="30" customHeight="1" x14ac:dyDescent="0.25">
      <c r="A42" s="67">
        <v>22</v>
      </c>
      <c r="B42" s="61" t="s">
        <v>89</v>
      </c>
      <c r="C42" s="23">
        <f>118</f>
        <v>118</v>
      </c>
      <c r="D42" s="23">
        <f>118</f>
        <v>118</v>
      </c>
      <c r="E42" s="46"/>
      <c r="F42" s="25"/>
      <c r="G42" s="61" t="s">
        <v>90</v>
      </c>
      <c r="H42" s="47"/>
      <c r="I42" s="31">
        <v>17512</v>
      </c>
      <c r="J42" s="31"/>
      <c r="K42" s="27"/>
      <c r="L42" s="27">
        <v>2041</v>
      </c>
    </row>
    <row r="43" spans="1:13" s="8" customFormat="1" ht="30" customHeight="1" x14ac:dyDescent="0.25">
      <c r="A43" s="67">
        <v>23</v>
      </c>
      <c r="B43" s="61" t="s">
        <v>51</v>
      </c>
      <c r="C43" s="23">
        <f>116.98</f>
        <v>116.98</v>
      </c>
      <c r="D43" s="23">
        <f>116.98</f>
        <v>116.98</v>
      </c>
      <c r="E43" s="27"/>
      <c r="F43" s="25"/>
      <c r="G43" s="61" t="s">
        <v>91</v>
      </c>
      <c r="H43" s="48"/>
      <c r="I43" s="27">
        <v>15537</v>
      </c>
      <c r="J43" s="31"/>
      <c r="K43" s="27"/>
      <c r="L43" s="27">
        <v>2042</v>
      </c>
    </row>
    <row r="44" spans="1:13" s="8" customFormat="1" ht="30" customHeight="1" x14ac:dyDescent="0.25">
      <c r="A44" s="67">
        <v>24</v>
      </c>
      <c r="B44" s="61" t="s">
        <v>92</v>
      </c>
      <c r="C44" s="23">
        <f>165.2+141.6+82.6</f>
        <v>389.4</v>
      </c>
      <c r="D44" s="23">
        <f>165.2+141.6+82.6</f>
        <v>389.4</v>
      </c>
      <c r="E44" s="49"/>
      <c r="F44" s="25"/>
      <c r="G44" s="61" t="s">
        <v>93</v>
      </c>
      <c r="H44" s="47"/>
      <c r="I44" s="31"/>
      <c r="J44" s="31"/>
      <c r="K44" s="27"/>
      <c r="L44" s="27">
        <v>2043</v>
      </c>
    </row>
    <row r="45" spans="1:13" s="8" customFormat="1" ht="30" customHeight="1" x14ac:dyDescent="0.25">
      <c r="A45" s="67">
        <v>25</v>
      </c>
      <c r="B45" s="61" t="s">
        <v>94</v>
      </c>
      <c r="C45" s="23">
        <f>2277.4</f>
        <v>2277.4</v>
      </c>
      <c r="D45" s="72">
        <f>2277.4</f>
        <v>2277.4</v>
      </c>
      <c r="E45" s="62"/>
      <c r="F45" s="25"/>
      <c r="G45" s="61" t="s">
        <v>95</v>
      </c>
      <c r="H45" s="26"/>
      <c r="I45" s="31">
        <v>248</v>
      </c>
      <c r="J45" s="31"/>
      <c r="K45" s="27"/>
      <c r="L45" s="27">
        <v>2044</v>
      </c>
    </row>
    <row r="46" spans="1:13" s="8" customFormat="1" ht="30" customHeight="1" x14ac:dyDescent="0.25">
      <c r="A46" s="67">
        <v>26</v>
      </c>
      <c r="B46" s="61" t="s">
        <v>94</v>
      </c>
      <c r="C46" s="23">
        <f>2489.8</f>
        <v>2489.8000000000002</v>
      </c>
      <c r="D46" s="23">
        <f>2489.8</f>
        <v>2489.8000000000002</v>
      </c>
      <c r="E46" s="49"/>
      <c r="F46" s="25"/>
      <c r="G46" s="61" t="s">
        <v>96</v>
      </c>
      <c r="H46" s="26"/>
      <c r="I46" s="32">
        <v>246</v>
      </c>
      <c r="J46" s="31"/>
      <c r="K46" s="27"/>
      <c r="L46" s="27">
        <v>2045</v>
      </c>
    </row>
    <row r="47" spans="1:13" s="8" customFormat="1" ht="30" customHeight="1" x14ac:dyDescent="0.25">
      <c r="A47" s="67">
        <v>27</v>
      </c>
      <c r="B47" s="61" t="s">
        <v>97</v>
      </c>
      <c r="C47" s="23">
        <f>350</f>
        <v>350</v>
      </c>
      <c r="D47" s="23">
        <f>350</f>
        <v>350</v>
      </c>
      <c r="E47" s="49"/>
      <c r="F47" s="25"/>
      <c r="G47" s="34" t="s">
        <v>98</v>
      </c>
      <c r="H47" s="63"/>
      <c r="I47" s="32"/>
      <c r="J47" s="31"/>
      <c r="K47" s="27"/>
      <c r="L47" s="27">
        <v>2046</v>
      </c>
    </row>
    <row r="48" spans="1:13" s="8" customFormat="1" ht="30" customHeight="1" x14ac:dyDescent="0.25">
      <c r="A48" s="67">
        <v>28</v>
      </c>
      <c r="B48" s="61" t="s">
        <v>99</v>
      </c>
      <c r="C48" s="23">
        <f>437.15</f>
        <v>437.15</v>
      </c>
      <c r="D48" s="72">
        <f>437.15</f>
        <v>437.15</v>
      </c>
      <c r="E48" s="49"/>
      <c r="F48" s="25"/>
      <c r="G48" s="34" t="s">
        <v>100</v>
      </c>
      <c r="H48" s="63"/>
      <c r="I48" s="32">
        <v>383398947</v>
      </c>
      <c r="J48" s="64"/>
      <c r="K48" s="27"/>
      <c r="L48" s="27">
        <v>2047</v>
      </c>
    </row>
    <row r="49" spans="1:12" s="8" customFormat="1" ht="30" customHeight="1" x14ac:dyDescent="0.25">
      <c r="A49" s="67">
        <v>29</v>
      </c>
      <c r="B49" s="61" t="s">
        <v>101</v>
      </c>
      <c r="C49" s="74">
        <f>393.5</f>
        <v>393.5</v>
      </c>
      <c r="D49" s="23">
        <f>393.5</f>
        <v>393.5</v>
      </c>
      <c r="E49" s="49"/>
      <c r="F49" s="25"/>
      <c r="G49" s="34" t="s">
        <v>102</v>
      </c>
      <c r="H49" s="63"/>
      <c r="I49" s="32" t="s">
        <v>103</v>
      </c>
      <c r="J49" s="31"/>
      <c r="K49" s="27"/>
      <c r="L49" s="27">
        <v>2048</v>
      </c>
    </row>
    <row r="50" spans="1:12" s="8" customFormat="1" ht="30" customHeight="1" x14ac:dyDescent="0.25">
      <c r="A50" s="67">
        <v>30</v>
      </c>
      <c r="B50" s="61" t="s">
        <v>104</v>
      </c>
      <c r="C50" s="8">
        <f>354</f>
        <v>354</v>
      </c>
      <c r="D50" s="8">
        <f>354</f>
        <v>354</v>
      </c>
      <c r="E50" s="49"/>
      <c r="F50" s="25"/>
      <c r="G50" s="34" t="s">
        <v>105</v>
      </c>
      <c r="H50" s="26"/>
      <c r="I50" s="32">
        <v>251</v>
      </c>
      <c r="J50" s="31"/>
      <c r="K50" s="27"/>
      <c r="L50" s="27">
        <v>2049</v>
      </c>
    </row>
    <row r="51" spans="1:12" s="8" customFormat="1" ht="30" customHeight="1" x14ac:dyDescent="0.25">
      <c r="A51" s="67">
        <v>31</v>
      </c>
      <c r="B51" s="8" t="s">
        <v>87</v>
      </c>
      <c r="C51" s="23">
        <f>986.48</f>
        <v>986.48</v>
      </c>
      <c r="D51" s="23">
        <f>986.48</f>
        <v>986.48</v>
      </c>
      <c r="E51" s="50"/>
      <c r="F51" s="25"/>
      <c r="G51" s="34" t="s">
        <v>88</v>
      </c>
      <c r="H51" s="26"/>
      <c r="I51" s="32" t="s">
        <v>106</v>
      </c>
      <c r="J51" s="31"/>
      <c r="K51" s="27"/>
      <c r="L51" s="27">
        <v>2050</v>
      </c>
    </row>
    <row r="52" spans="1:12" s="8" customFormat="1" ht="30" customHeight="1" x14ac:dyDescent="0.25">
      <c r="A52" s="67">
        <v>32</v>
      </c>
      <c r="B52" s="61" t="s">
        <v>107</v>
      </c>
      <c r="C52" s="23">
        <f>75</f>
        <v>75</v>
      </c>
      <c r="D52" s="23">
        <f>75</f>
        <v>75</v>
      </c>
      <c r="E52" s="46"/>
      <c r="F52" s="25"/>
      <c r="G52" s="34" t="s">
        <v>108</v>
      </c>
      <c r="H52" s="26"/>
      <c r="I52" s="32">
        <v>10931</v>
      </c>
      <c r="J52" s="31"/>
      <c r="K52" s="27"/>
      <c r="L52" s="27">
        <v>2051</v>
      </c>
    </row>
    <row r="53" spans="1:12" s="8" customFormat="1" ht="30" customHeight="1" x14ac:dyDescent="0.25">
      <c r="A53" s="67">
        <v>33</v>
      </c>
      <c r="B53" s="61" t="s">
        <v>109</v>
      </c>
      <c r="C53" s="23">
        <f>118</f>
        <v>118</v>
      </c>
      <c r="D53" s="23">
        <f>118</f>
        <v>118</v>
      </c>
      <c r="E53" s="46"/>
      <c r="F53" s="25"/>
      <c r="G53" s="34" t="s">
        <v>110</v>
      </c>
      <c r="H53" s="63"/>
      <c r="I53" s="32">
        <v>2810</v>
      </c>
      <c r="J53" s="31"/>
      <c r="K53" s="27"/>
      <c r="L53" s="27">
        <v>2052</v>
      </c>
    </row>
    <row r="54" spans="1:12" s="8" customFormat="1" ht="30" customHeight="1" x14ac:dyDescent="0.25">
      <c r="A54" s="67">
        <v>34</v>
      </c>
      <c r="B54" s="61" t="s">
        <v>92</v>
      </c>
      <c r="C54" s="23">
        <f>230.1</f>
        <v>230.1</v>
      </c>
      <c r="D54" s="23">
        <f>230.1</f>
        <v>230.1</v>
      </c>
      <c r="E54" s="46"/>
      <c r="F54" s="25"/>
      <c r="G54" s="34" t="s">
        <v>111</v>
      </c>
      <c r="H54" s="26"/>
      <c r="I54" s="32">
        <v>2024109</v>
      </c>
      <c r="J54" s="31"/>
      <c r="K54" s="27"/>
      <c r="L54" s="27">
        <v>2053</v>
      </c>
    </row>
    <row r="55" spans="1:12" s="8" customFormat="1" ht="30" customHeight="1" x14ac:dyDescent="0.25">
      <c r="A55" s="67">
        <v>35</v>
      </c>
      <c r="B55" s="61" t="s">
        <v>112</v>
      </c>
      <c r="C55" s="23">
        <f>1888</f>
        <v>1888</v>
      </c>
      <c r="D55" s="23">
        <f>1888</f>
        <v>1888</v>
      </c>
      <c r="E55" s="46"/>
      <c r="F55" s="25"/>
      <c r="G55" s="34" t="s">
        <v>113</v>
      </c>
      <c r="H55" s="63"/>
      <c r="I55" s="32">
        <v>12595</v>
      </c>
      <c r="J55" s="31"/>
      <c r="K55" s="27"/>
      <c r="L55" s="27">
        <v>2054</v>
      </c>
    </row>
    <row r="56" spans="1:12" s="8" customFormat="1" ht="30" customHeight="1" x14ac:dyDescent="0.25">
      <c r="A56" s="67">
        <v>36</v>
      </c>
      <c r="B56" s="61" t="s">
        <v>114</v>
      </c>
      <c r="C56" s="23">
        <f>745.7</f>
        <v>745.7</v>
      </c>
      <c r="D56" s="23">
        <f>745.7</f>
        <v>745.7</v>
      </c>
      <c r="E56" s="46"/>
      <c r="F56" s="25"/>
      <c r="G56" s="34" t="s">
        <v>115</v>
      </c>
      <c r="H56" s="26"/>
      <c r="I56" s="32">
        <v>7390</v>
      </c>
      <c r="J56" s="31"/>
      <c r="K56" s="27"/>
      <c r="L56" s="27">
        <v>2055</v>
      </c>
    </row>
    <row r="57" spans="1:12" s="8" customFormat="1" ht="30" customHeight="1" x14ac:dyDescent="0.25">
      <c r="A57" s="67">
        <v>37</v>
      </c>
      <c r="B57" s="61" t="s">
        <v>116</v>
      </c>
      <c r="C57" s="23">
        <f>8.5</f>
        <v>8.5</v>
      </c>
      <c r="D57" s="23">
        <f>8.5</f>
        <v>8.5</v>
      </c>
      <c r="E57" s="46"/>
      <c r="F57" s="25"/>
      <c r="G57" s="34" t="s">
        <v>117</v>
      </c>
      <c r="H57" s="26"/>
      <c r="I57" s="31">
        <v>72607</v>
      </c>
      <c r="J57" s="31"/>
      <c r="K57" s="27"/>
      <c r="L57" s="27">
        <v>2056</v>
      </c>
    </row>
    <row r="58" spans="1:12" s="8" customFormat="1" ht="30" customHeight="1" x14ac:dyDescent="0.25">
      <c r="A58" s="67">
        <v>38</v>
      </c>
      <c r="B58" s="61" t="s">
        <v>118</v>
      </c>
      <c r="C58" s="23">
        <f>590</f>
        <v>590</v>
      </c>
      <c r="D58" s="23">
        <f>590</f>
        <v>590</v>
      </c>
      <c r="E58" s="46"/>
      <c r="F58" s="25"/>
      <c r="G58" s="34" t="s">
        <v>119</v>
      </c>
      <c r="H58" s="63"/>
      <c r="I58" s="32"/>
      <c r="J58" s="31"/>
      <c r="K58" s="27"/>
      <c r="L58" s="27">
        <v>2057</v>
      </c>
    </row>
    <row r="59" spans="1:12" s="8" customFormat="1" ht="30" customHeight="1" x14ac:dyDescent="0.25">
      <c r="A59" s="67">
        <v>39</v>
      </c>
      <c r="B59" s="61" t="s">
        <v>50</v>
      </c>
      <c r="C59" s="23">
        <f>9377.2</f>
        <v>9377.2000000000007</v>
      </c>
      <c r="D59" s="23">
        <f>9377.2</f>
        <v>9377.2000000000007</v>
      </c>
      <c r="E59" s="46"/>
      <c r="F59" s="25"/>
      <c r="G59" s="34" t="s">
        <v>120</v>
      </c>
      <c r="H59" s="63"/>
      <c r="I59" s="32">
        <v>3</v>
      </c>
      <c r="J59" s="31"/>
      <c r="K59" s="27"/>
      <c r="L59" s="27">
        <v>2058</v>
      </c>
    </row>
    <row r="60" spans="1:12" s="8" customFormat="1" ht="30" customHeight="1" x14ac:dyDescent="0.25">
      <c r="A60" s="67">
        <v>40</v>
      </c>
      <c r="B60" s="61" t="s">
        <v>44</v>
      </c>
      <c r="C60" s="23">
        <f>130.87</f>
        <v>130.87</v>
      </c>
      <c r="D60" s="23">
        <f>130.87</f>
        <v>130.87</v>
      </c>
      <c r="E60" s="46"/>
      <c r="F60" s="25"/>
      <c r="G60" s="34" t="s">
        <v>121</v>
      </c>
      <c r="H60" s="26"/>
      <c r="I60" s="31"/>
      <c r="J60" s="31"/>
      <c r="K60" s="27"/>
      <c r="L60" s="27">
        <v>2059</v>
      </c>
    </row>
    <row r="61" spans="1:12" s="8" customFormat="1" ht="30" customHeight="1" x14ac:dyDescent="0.25">
      <c r="A61" s="67"/>
      <c r="B61" s="61" t="s">
        <v>114</v>
      </c>
      <c r="C61" s="23">
        <f>550</f>
        <v>550</v>
      </c>
      <c r="D61" s="23">
        <f>550</f>
        <v>550</v>
      </c>
      <c r="E61" s="46"/>
      <c r="F61" s="25"/>
      <c r="G61" s="34" t="s">
        <v>122</v>
      </c>
      <c r="H61" s="26"/>
      <c r="I61" s="32">
        <v>7397</v>
      </c>
      <c r="J61" s="31"/>
      <c r="K61" s="27"/>
      <c r="L61" s="27">
        <v>2060</v>
      </c>
    </row>
    <row r="62" spans="1:12" s="8" customFormat="1" ht="30" customHeight="1" x14ac:dyDescent="0.25">
      <c r="A62" s="67"/>
      <c r="B62" s="61" t="s">
        <v>49</v>
      </c>
      <c r="C62" s="23">
        <f>72.64</f>
        <v>72.64</v>
      </c>
      <c r="D62" s="23">
        <f>72.64</f>
        <v>72.64</v>
      </c>
      <c r="E62" s="46"/>
      <c r="F62" s="25"/>
      <c r="G62" s="34" t="s">
        <v>123</v>
      </c>
      <c r="H62" s="26"/>
      <c r="I62" s="32"/>
      <c r="J62" s="31"/>
      <c r="K62" s="27"/>
      <c r="L62" s="27">
        <v>2061</v>
      </c>
    </row>
    <row r="63" spans="1:12" s="8" customFormat="1" ht="30" customHeight="1" x14ac:dyDescent="0.25">
      <c r="A63" s="67"/>
      <c r="B63" s="61" t="s">
        <v>124</v>
      </c>
      <c r="C63" s="23">
        <f>38.66+94.85</f>
        <v>133.51</v>
      </c>
      <c r="D63" s="23">
        <f>38.66+94.85</f>
        <v>133.51</v>
      </c>
      <c r="E63" s="46"/>
      <c r="F63" s="25"/>
      <c r="G63" s="34" t="s">
        <v>125</v>
      </c>
      <c r="H63" s="26"/>
      <c r="I63" s="32"/>
      <c r="J63" s="31"/>
      <c r="K63" s="27"/>
      <c r="L63" s="27">
        <v>2062</v>
      </c>
    </row>
    <row r="64" spans="1:12" s="8" customFormat="1" ht="30" customHeight="1" x14ac:dyDescent="0.25">
      <c r="A64" s="67"/>
      <c r="B64" s="61" t="s">
        <v>126</v>
      </c>
      <c r="C64" s="23">
        <f>513.5+623.04</f>
        <v>1136.54</v>
      </c>
      <c r="D64" s="72">
        <f>513.5+623.04</f>
        <v>1136.54</v>
      </c>
      <c r="E64" s="46"/>
      <c r="F64" s="25"/>
      <c r="G64" s="34" t="s">
        <v>127</v>
      </c>
      <c r="H64" s="26"/>
      <c r="I64" s="32" t="s">
        <v>128</v>
      </c>
      <c r="J64" s="31"/>
      <c r="K64" s="27"/>
      <c r="L64" s="27">
        <v>2063</v>
      </c>
    </row>
    <row r="65" spans="1:12" s="8" customFormat="1" ht="30" customHeight="1" x14ac:dyDescent="0.25">
      <c r="A65" s="67"/>
      <c r="B65" s="61" t="s">
        <v>129</v>
      </c>
      <c r="C65" s="23">
        <f>139</f>
        <v>139</v>
      </c>
      <c r="D65" s="23">
        <f>139</f>
        <v>139</v>
      </c>
      <c r="E65" s="46"/>
      <c r="F65" s="25"/>
      <c r="G65" s="34" t="s">
        <v>130</v>
      </c>
      <c r="H65" s="26"/>
      <c r="I65" s="32"/>
      <c r="J65" s="31"/>
      <c r="K65" s="27"/>
      <c r="L65" s="27">
        <v>2064</v>
      </c>
    </row>
    <row r="66" spans="1:12" s="8" customFormat="1" ht="30" customHeight="1" x14ac:dyDescent="0.25">
      <c r="A66" s="67"/>
      <c r="B66" s="61" t="s">
        <v>131</v>
      </c>
      <c r="C66" s="23">
        <f>50+1300</f>
        <v>1350</v>
      </c>
      <c r="D66" s="23">
        <f>50+1300</f>
        <v>1350</v>
      </c>
      <c r="E66" s="46"/>
      <c r="F66" s="25"/>
      <c r="G66" s="34" t="s">
        <v>132</v>
      </c>
      <c r="H66" s="63"/>
      <c r="I66" s="32"/>
      <c r="J66" s="31"/>
      <c r="K66" s="27"/>
      <c r="L66" s="27">
        <v>2065</v>
      </c>
    </row>
    <row r="67" spans="1:12" s="8" customFormat="1" ht="30" customHeight="1" x14ac:dyDescent="0.25">
      <c r="A67" s="67"/>
      <c r="B67" s="61" t="s">
        <v>133</v>
      </c>
      <c r="C67" s="23">
        <f>212.4</f>
        <v>212.4</v>
      </c>
      <c r="D67" s="23">
        <f>212.4</f>
        <v>212.4</v>
      </c>
      <c r="E67" s="46"/>
      <c r="F67" s="25"/>
      <c r="G67" s="34" t="s">
        <v>134</v>
      </c>
      <c r="H67" s="26"/>
      <c r="I67" s="32">
        <v>22788</v>
      </c>
      <c r="J67" s="31"/>
      <c r="K67" s="27"/>
      <c r="L67" s="27">
        <v>2066</v>
      </c>
    </row>
    <row r="68" spans="1:12" s="8" customFormat="1" ht="30" customHeight="1" x14ac:dyDescent="0.25">
      <c r="A68" s="67"/>
      <c r="B68" s="61" t="s">
        <v>47</v>
      </c>
      <c r="C68" s="23">
        <f>192.59</f>
        <v>192.59</v>
      </c>
      <c r="D68" s="23">
        <f>192.59</f>
        <v>192.59</v>
      </c>
      <c r="E68" s="46"/>
      <c r="F68" s="25"/>
      <c r="G68" s="34" t="s">
        <v>135</v>
      </c>
      <c r="H68" s="26"/>
      <c r="I68" s="32">
        <v>114841</v>
      </c>
      <c r="J68" s="31"/>
      <c r="K68" s="27"/>
      <c r="L68" s="27">
        <v>2067</v>
      </c>
    </row>
    <row r="69" spans="1:12" s="8" customFormat="1" ht="30" customHeight="1" x14ac:dyDescent="0.25">
      <c r="A69" s="67"/>
      <c r="B69" s="61" t="s">
        <v>38</v>
      </c>
      <c r="C69" s="23">
        <f>37.2</f>
        <v>37.200000000000003</v>
      </c>
      <c r="D69" s="23">
        <f>37.2</f>
        <v>37.200000000000003</v>
      </c>
      <c r="E69" s="46"/>
      <c r="F69" s="25"/>
      <c r="G69" s="34" t="s">
        <v>136</v>
      </c>
      <c r="H69" s="63"/>
      <c r="I69" s="32">
        <v>91774</v>
      </c>
      <c r="J69" s="31"/>
      <c r="K69" s="27"/>
      <c r="L69" s="27">
        <v>2068</v>
      </c>
    </row>
    <row r="70" spans="1:12" s="8" customFormat="1" ht="30" customHeight="1" x14ac:dyDescent="0.25">
      <c r="A70" s="67"/>
      <c r="B70" s="61" t="s">
        <v>137</v>
      </c>
      <c r="C70" s="23">
        <f>3700</f>
        <v>3700</v>
      </c>
      <c r="D70" s="23">
        <f>3700</f>
        <v>3700</v>
      </c>
      <c r="E70" s="46"/>
      <c r="F70" s="25"/>
      <c r="G70" s="34" t="s">
        <v>98</v>
      </c>
      <c r="H70" s="63"/>
      <c r="I70" s="32"/>
      <c r="J70" s="31"/>
      <c r="K70" s="27"/>
      <c r="L70" s="27">
        <v>2069</v>
      </c>
    </row>
    <row r="71" spans="1:12" s="8" customFormat="1" ht="30" customHeight="1" x14ac:dyDescent="0.25">
      <c r="A71" s="67"/>
      <c r="B71" s="61" t="s">
        <v>138</v>
      </c>
      <c r="C71" s="23">
        <f>38.84</f>
        <v>38.840000000000003</v>
      </c>
      <c r="D71" s="23">
        <f>38.84</f>
        <v>38.840000000000003</v>
      </c>
      <c r="E71" s="46"/>
      <c r="F71" s="25"/>
      <c r="G71" s="8" t="s">
        <v>139</v>
      </c>
      <c r="H71" s="26"/>
      <c r="I71" s="32">
        <v>91302093</v>
      </c>
      <c r="J71" s="31"/>
      <c r="K71" s="27"/>
      <c r="L71" s="27">
        <v>2070</v>
      </c>
    </row>
    <row r="72" spans="1:12" s="8" customFormat="1" ht="30" customHeight="1" x14ac:dyDescent="0.25">
      <c r="A72" s="67"/>
      <c r="B72" s="61" t="s">
        <v>140</v>
      </c>
      <c r="C72" s="23">
        <f>391.26</f>
        <v>391.26</v>
      </c>
      <c r="D72" s="23">
        <f>391.26</f>
        <v>391.26</v>
      </c>
      <c r="E72" s="46"/>
      <c r="F72" s="25"/>
      <c r="G72" s="34" t="s">
        <v>141</v>
      </c>
      <c r="H72" s="26"/>
      <c r="I72" s="32">
        <v>224</v>
      </c>
      <c r="J72" s="31"/>
      <c r="K72" s="27"/>
      <c r="L72" s="27">
        <v>2071</v>
      </c>
    </row>
    <row r="73" spans="1:12" s="8" customFormat="1" ht="30" customHeight="1" x14ac:dyDescent="0.25">
      <c r="A73" s="67"/>
      <c r="B73" s="61" t="s">
        <v>126</v>
      </c>
      <c r="C73" s="23">
        <f>1175.28</f>
        <v>1175.28</v>
      </c>
      <c r="D73" s="23">
        <f>1175.28</f>
        <v>1175.28</v>
      </c>
      <c r="E73" s="46"/>
      <c r="F73" s="25"/>
      <c r="G73" s="34" t="s">
        <v>127</v>
      </c>
      <c r="H73" s="26"/>
      <c r="I73" s="32">
        <v>186</v>
      </c>
      <c r="J73" s="31"/>
      <c r="K73" s="27"/>
      <c r="L73" s="27">
        <v>2072</v>
      </c>
    </row>
    <row r="74" spans="1:12" s="8" customFormat="1" ht="30" customHeight="1" x14ac:dyDescent="0.25">
      <c r="A74" s="67"/>
      <c r="B74" s="61" t="s">
        <v>142</v>
      </c>
      <c r="C74" s="23">
        <f>759.97</f>
        <v>759.97</v>
      </c>
      <c r="D74" s="23">
        <f>759.97</f>
        <v>759.97</v>
      </c>
      <c r="E74" s="46"/>
      <c r="F74" s="25"/>
      <c r="G74" s="34" t="s">
        <v>143</v>
      </c>
      <c r="H74" s="26"/>
      <c r="I74" s="32">
        <v>20201311</v>
      </c>
      <c r="J74" s="31"/>
      <c r="K74" s="27"/>
      <c r="L74" s="27">
        <v>2073</v>
      </c>
    </row>
    <row r="75" spans="1:12" s="8" customFormat="1" ht="30" customHeight="1" x14ac:dyDescent="0.25">
      <c r="A75" s="67"/>
      <c r="B75" s="61" t="s">
        <v>144</v>
      </c>
      <c r="C75" s="23">
        <f>3068</f>
        <v>3068</v>
      </c>
      <c r="D75" s="23">
        <f>3068</f>
        <v>3068</v>
      </c>
      <c r="E75" s="46"/>
      <c r="F75" s="25"/>
      <c r="G75" s="34" t="s">
        <v>105</v>
      </c>
      <c r="H75" s="26"/>
      <c r="I75" s="32">
        <v>302024</v>
      </c>
      <c r="J75" s="31"/>
      <c r="K75" s="27"/>
      <c r="L75" s="27">
        <v>2074</v>
      </c>
    </row>
    <row r="76" spans="1:12" s="8" customFormat="1" ht="30" customHeight="1" x14ac:dyDescent="0.25">
      <c r="A76" s="67"/>
      <c r="B76" s="61" t="s">
        <v>145</v>
      </c>
      <c r="C76" s="23">
        <f>2400</f>
        <v>2400</v>
      </c>
      <c r="D76" s="23">
        <f>2400</f>
        <v>2400</v>
      </c>
      <c r="E76" s="46"/>
      <c r="F76" s="25"/>
      <c r="G76" s="34" t="s">
        <v>146</v>
      </c>
      <c r="H76" s="26"/>
      <c r="I76" s="32">
        <v>5</v>
      </c>
      <c r="J76" s="31"/>
      <c r="K76" s="27"/>
      <c r="L76" s="27">
        <v>2075</v>
      </c>
    </row>
    <row r="77" spans="1:12" s="8" customFormat="1" ht="30" customHeight="1" x14ac:dyDescent="0.25">
      <c r="A77" s="67"/>
      <c r="B77" s="61" t="s">
        <v>52</v>
      </c>
      <c r="C77" s="23">
        <f>930</f>
        <v>930</v>
      </c>
      <c r="D77" s="23">
        <f>930</f>
        <v>930</v>
      </c>
      <c r="E77" s="46"/>
      <c r="F77" s="25"/>
      <c r="G77" s="34" t="s">
        <v>147</v>
      </c>
      <c r="H77" s="26"/>
      <c r="I77" s="32"/>
      <c r="J77" s="31"/>
      <c r="K77" s="27"/>
      <c r="L77" s="27">
        <v>2076</v>
      </c>
    </row>
    <row r="78" spans="1:12" s="8" customFormat="1" ht="30" customHeight="1" x14ac:dyDescent="0.25">
      <c r="A78" s="67"/>
      <c r="B78" s="61" t="s">
        <v>148</v>
      </c>
      <c r="C78" s="23">
        <f>925.12</f>
        <v>925.12</v>
      </c>
      <c r="D78" s="23">
        <f>925.12</f>
        <v>925.12</v>
      </c>
      <c r="E78" s="46"/>
      <c r="F78" s="25"/>
      <c r="G78" s="34" t="s">
        <v>149</v>
      </c>
      <c r="H78" s="26"/>
      <c r="I78" s="32">
        <v>202379</v>
      </c>
      <c r="J78" s="31"/>
      <c r="K78" s="27"/>
      <c r="L78" s="27">
        <v>2077</v>
      </c>
    </row>
    <row r="79" spans="1:12" s="8" customFormat="1" ht="30" customHeight="1" x14ac:dyDescent="0.25">
      <c r="A79" s="67"/>
      <c r="B79" s="61" t="s">
        <v>126</v>
      </c>
      <c r="C79" s="23">
        <f>1978.86</f>
        <v>1978.86</v>
      </c>
      <c r="D79" s="23">
        <f>1978.86</f>
        <v>1978.86</v>
      </c>
      <c r="E79" s="46"/>
      <c r="F79" s="25"/>
      <c r="G79" s="34" t="s">
        <v>127</v>
      </c>
      <c r="H79" s="26"/>
      <c r="I79" s="32">
        <v>194</v>
      </c>
      <c r="J79" s="31"/>
      <c r="K79" s="27"/>
      <c r="L79" s="27">
        <v>2078</v>
      </c>
    </row>
    <row r="80" spans="1:12" s="8" customFormat="1" ht="30" customHeight="1" x14ac:dyDescent="0.25">
      <c r="A80" s="67"/>
      <c r="B80" s="61" t="s">
        <v>150</v>
      </c>
      <c r="C80" s="23">
        <f>1301.2</f>
        <v>1301.2</v>
      </c>
      <c r="D80" s="23">
        <f>1301.2</f>
        <v>1301.2</v>
      </c>
      <c r="E80" s="46"/>
      <c r="F80" s="25"/>
      <c r="G80" s="34" t="s">
        <v>151</v>
      </c>
      <c r="H80" s="63"/>
      <c r="I80" s="32">
        <v>2035</v>
      </c>
      <c r="J80" s="31"/>
      <c r="K80" s="27"/>
      <c r="L80" s="27">
        <v>2079</v>
      </c>
    </row>
    <row r="81" spans="1:12" s="8" customFormat="1" ht="30" customHeight="1" x14ac:dyDescent="0.25">
      <c r="A81" s="67"/>
      <c r="B81" s="61" t="s">
        <v>152</v>
      </c>
      <c r="C81" s="23">
        <f>1140</f>
        <v>1140</v>
      </c>
      <c r="D81" s="23">
        <f>1140</f>
        <v>1140</v>
      </c>
      <c r="E81" s="46"/>
      <c r="F81" s="25"/>
      <c r="G81" s="34" t="s">
        <v>153</v>
      </c>
      <c r="H81" s="26"/>
      <c r="I81" s="32">
        <v>34</v>
      </c>
      <c r="J81" s="31"/>
      <c r="K81" s="27"/>
      <c r="L81" s="27">
        <v>2080</v>
      </c>
    </row>
    <row r="82" spans="1:12" s="8" customFormat="1" ht="30" customHeight="1" x14ac:dyDescent="0.25">
      <c r="A82" s="67"/>
      <c r="B82" s="61" t="s">
        <v>154</v>
      </c>
      <c r="C82" s="23">
        <f>2584.2</f>
        <v>2584.1999999999998</v>
      </c>
      <c r="D82" s="23">
        <f>2584.2</f>
        <v>2584.1999999999998</v>
      </c>
      <c r="E82" s="46"/>
      <c r="F82" s="25"/>
      <c r="G82" s="34" t="s">
        <v>155</v>
      </c>
      <c r="H82" s="26"/>
      <c r="I82" s="32">
        <v>25</v>
      </c>
      <c r="J82" s="31"/>
      <c r="K82" s="27"/>
      <c r="L82" s="27">
        <v>2081</v>
      </c>
    </row>
    <row r="83" spans="1:12" s="8" customFormat="1" ht="30" customHeight="1" x14ac:dyDescent="0.25">
      <c r="A83" s="67"/>
      <c r="B83" s="61" t="s">
        <v>48</v>
      </c>
      <c r="C83" s="23">
        <f>1200</f>
        <v>1200</v>
      </c>
      <c r="D83" s="23">
        <f>1200</f>
        <v>1200</v>
      </c>
      <c r="E83" s="46"/>
      <c r="F83" s="25"/>
      <c r="G83" s="34" t="s">
        <v>105</v>
      </c>
      <c r="H83" s="26"/>
      <c r="I83" s="32">
        <v>24</v>
      </c>
      <c r="J83" s="31"/>
      <c r="K83" s="27"/>
      <c r="L83" s="27">
        <v>2082</v>
      </c>
    </row>
    <row r="84" spans="1:12" s="8" customFormat="1" ht="30" customHeight="1" x14ac:dyDescent="0.25">
      <c r="A84" s="67"/>
      <c r="B84" s="61" t="s">
        <v>156</v>
      </c>
      <c r="C84" s="23">
        <f>600</f>
        <v>600</v>
      </c>
      <c r="D84" s="23">
        <f>600</f>
        <v>600</v>
      </c>
      <c r="E84" s="46"/>
      <c r="F84" s="25"/>
      <c r="G84" s="34" t="s">
        <v>105</v>
      </c>
      <c r="H84" s="26"/>
      <c r="I84" s="32">
        <v>24</v>
      </c>
      <c r="J84" s="31"/>
      <c r="K84" s="27"/>
      <c r="L84" s="27">
        <v>2083</v>
      </c>
    </row>
    <row r="85" spans="1:12" s="8" customFormat="1" ht="30" customHeight="1" x14ac:dyDescent="0.25">
      <c r="A85" s="67"/>
      <c r="B85" s="61" t="s">
        <v>157</v>
      </c>
      <c r="C85" s="23">
        <f>360</f>
        <v>360</v>
      </c>
      <c r="D85" s="23">
        <f>360</f>
        <v>360</v>
      </c>
      <c r="E85" s="46"/>
      <c r="F85" s="25"/>
      <c r="G85" s="34" t="s">
        <v>158</v>
      </c>
      <c r="H85" s="26"/>
      <c r="I85" s="32"/>
      <c r="J85" s="31"/>
      <c r="K85" s="27"/>
      <c r="L85" s="27">
        <v>2084</v>
      </c>
    </row>
    <row r="86" spans="1:12" s="8" customFormat="1" ht="30" customHeight="1" x14ac:dyDescent="0.25">
      <c r="A86" s="67"/>
      <c r="B86" s="61" t="s">
        <v>159</v>
      </c>
      <c r="C86" s="23">
        <f>100+100+100+100+100</f>
        <v>500</v>
      </c>
      <c r="D86" s="23">
        <f>100+100+100+100+100</f>
        <v>500</v>
      </c>
      <c r="E86" s="46"/>
      <c r="F86" s="25"/>
      <c r="G86" s="34" t="s">
        <v>160</v>
      </c>
      <c r="H86" s="26"/>
      <c r="I86" s="32"/>
      <c r="J86" s="31"/>
      <c r="K86" s="27"/>
      <c r="L86" s="27">
        <v>13150</v>
      </c>
    </row>
    <row r="87" spans="1:12" s="8" customFormat="1" ht="30" customHeight="1" x14ac:dyDescent="0.25">
      <c r="A87" s="67"/>
      <c r="B87" s="61" t="s">
        <v>161</v>
      </c>
      <c r="C87" s="23">
        <f>1000</f>
        <v>1000</v>
      </c>
      <c r="D87" s="23">
        <v>1000</v>
      </c>
      <c r="E87" s="46"/>
      <c r="F87" s="25"/>
      <c r="G87" s="34" t="s">
        <v>162</v>
      </c>
      <c r="H87" s="26"/>
      <c r="I87" s="32"/>
      <c r="J87" s="31"/>
      <c r="K87" s="27"/>
      <c r="L87" s="27">
        <v>13151</v>
      </c>
    </row>
    <row r="88" spans="1:12" s="8" customFormat="1" ht="30" customHeight="1" x14ac:dyDescent="0.25">
      <c r="A88" s="67"/>
      <c r="B88" s="61" t="s">
        <v>163</v>
      </c>
      <c r="C88" s="23">
        <f>451</f>
        <v>451</v>
      </c>
      <c r="D88" s="23">
        <f>451</f>
        <v>451</v>
      </c>
      <c r="E88" s="46"/>
      <c r="F88" s="25"/>
      <c r="G88" s="34" t="s">
        <v>164</v>
      </c>
      <c r="H88" s="26"/>
      <c r="I88" s="32"/>
      <c r="J88" s="31"/>
      <c r="K88" s="27"/>
      <c r="L88" s="27">
        <v>13152</v>
      </c>
    </row>
    <row r="89" spans="1:12" s="8" customFormat="1" ht="30" customHeight="1" x14ac:dyDescent="0.25">
      <c r="A89" s="67"/>
      <c r="B89" s="61" t="s">
        <v>165</v>
      </c>
      <c r="C89" s="23">
        <f>391.87</f>
        <v>391.87</v>
      </c>
      <c r="D89" s="23">
        <f>391.87</f>
        <v>391.87</v>
      </c>
      <c r="E89" s="46"/>
      <c r="F89" s="25"/>
      <c r="G89" s="34" t="s">
        <v>166</v>
      </c>
      <c r="H89" s="26"/>
      <c r="I89" s="32"/>
      <c r="J89" s="31"/>
      <c r="K89" s="27"/>
      <c r="L89" s="27">
        <v>13154</v>
      </c>
    </row>
    <row r="90" spans="1:12" s="8" customFormat="1" ht="30" customHeight="1" x14ac:dyDescent="0.25">
      <c r="A90" s="67"/>
      <c r="B90" s="61" t="s">
        <v>53</v>
      </c>
      <c r="C90" s="23">
        <f>384</f>
        <v>384</v>
      </c>
      <c r="D90" s="23">
        <f>384</f>
        <v>384</v>
      </c>
      <c r="E90" s="46"/>
      <c r="F90" s="25"/>
      <c r="G90" s="34" t="s">
        <v>167</v>
      </c>
      <c r="H90" s="26"/>
      <c r="I90" s="32"/>
      <c r="J90" s="31"/>
      <c r="K90" s="27"/>
      <c r="L90" s="27">
        <v>13156</v>
      </c>
    </row>
    <row r="91" spans="1:12" s="8" customFormat="1" ht="30" customHeight="1" x14ac:dyDescent="0.25">
      <c r="A91" s="67"/>
      <c r="B91" s="61" t="s">
        <v>92</v>
      </c>
      <c r="C91" s="23">
        <f>300</f>
        <v>300</v>
      </c>
      <c r="D91" s="23">
        <f>300</f>
        <v>300</v>
      </c>
      <c r="E91" s="46"/>
      <c r="F91" s="25"/>
      <c r="G91" s="34" t="s">
        <v>168</v>
      </c>
      <c r="H91" s="26"/>
      <c r="I91" s="32"/>
      <c r="J91" s="31"/>
      <c r="K91" s="27"/>
      <c r="L91" s="27">
        <v>13157</v>
      </c>
    </row>
    <row r="92" spans="1:12" s="8" customFormat="1" ht="30" customHeight="1" x14ac:dyDescent="0.25">
      <c r="A92" s="67"/>
      <c r="B92" s="61" t="s">
        <v>169</v>
      </c>
      <c r="C92" s="23">
        <f>50</f>
        <v>50</v>
      </c>
      <c r="D92" s="23">
        <f>50</f>
        <v>50</v>
      </c>
      <c r="E92" s="46"/>
      <c r="F92" s="25"/>
      <c r="G92" s="34" t="s">
        <v>170</v>
      </c>
      <c r="H92" s="26"/>
      <c r="I92" s="32"/>
      <c r="J92" s="31"/>
      <c r="K92" s="27"/>
      <c r="L92" s="27">
        <v>13158</v>
      </c>
    </row>
    <row r="93" spans="1:12" s="8" customFormat="1" ht="30" customHeight="1" x14ac:dyDescent="0.25">
      <c r="A93" s="67"/>
      <c r="B93" s="61" t="s">
        <v>171</v>
      </c>
      <c r="C93" s="23">
        <f>50</f>
        <v>50</v>
      </c>
      <c r="D93" s="23">
        <f>50</f>
        <v>50</v>
      </c>
      <c r="E93" s="46"/>
      <c r="F93" s="25"/>
      <c r="G93" s="34" t="s">
        <v>170</v>
      </c>
      <c r="H93" s="26"/>
      <c r="I93" s="32"/>
      <c r="J93" s="31"/>
      <c r="K93" s="27"/>
      <c r="L93" s="27">
        <v>13159</v>
      </c>
    </row>
    <row r="94" spans="1:12" s="8" customFormat="1" ht="30" customHeight="1" x14ac:dyDescent="0.25">
      <c r="A94" s="67"/>
      <c r="B94" s="61" t="s">
        <v>172</v>
      </c>
      <c r="C94" s="23">
        <f>2448.12</f>
        <v>2448.12</v>
      </c>
      <c r="D94" s="23">
        <f>2448.12</f>
        <v>2448.12</v>
      </c>
      <c r="E94" s="46"/>
      <c r="F94" s="25"/>
      <c r="G94" s="34" t="s">
        <v>173</v>
      </c>
      <c r="H94" s="26"/>
      <c r="I94" s="32"/>
      <c r="J94" s="31"/>
      <c r="K94" s="27"/>
      <c r="L94" s="27">
        <v>13166</v>
      </c>
    </row>
    <row r="95" spans="1:12" s="8" customFormat="1" ht="30" customHeight="1" x14ac:dyDescent="0.25">
      <c r="A95" s="67"/>
      <c r="B95" s="61" t="s">
        <v>112</v>
      </c>
      <c r="C95" s="23">
        <f>85799.1</f>
        <v>85799.1</v>
      </c>
      <c r="D95" s="23">
        <f>85799.1</f>
        <v>85799.1</v>
      </c>
      <c r="E95" s="46"/>
      <c r="F95" s="25"/>
      <c r="G95" s="34" t="s">
        <v>174</v>
      </c>
      <c r="H95" s="26"/>
      <c r="I95" s="32"/>
      <c r="J95" s="31"/>
      <c r="K95" s="27"/>
      <c r="L95" s="27">
        <v>13162</v>
      </c>
    </row>
    <row r="96" spans="1:12" s="8" customFormat="1" ht="30" customHeight="1" x14ac:dyDescent="0.25">
      <c r="A96" s="67"/>
      <c r="B96" s="61"/>
      <c r="C96" s="23"/>
      <c r="D96" s="23"/>
      <c r="E96" s="46"/>
      <c r="F96" s="25"/>
      <c r="G96" s="34"/>
      <c r="H96" s="26"/>
      <c r="I96" s="32"/>
      <c r="J96" s="31"/>
      <c r="K96" s="27"/>
      <c r="L96" s="27"/>
    </row>
    <row r="97" spans="1:12" s="8" customFormat="1" ht="30" customHeight="1" x14ac:dyDescent="0.25">
      <c r="A97" s="67"/>
      <c r="B97" s="61"/>
      <c r="C97" s="23"/>
      <c r="D97" s="23"/>
      <c r="E97" s="46"/>
      <c r="F97" s="25"/>
      <c r="G97" s="34"/>
      <c r="H97" s="26"/>
      <c r="I97" s="32"/>
      <c r="J97" s="31"/>
      <c r="K97" s="27"/>
      <c r="L97" s="27"/>
    </row>
    <row r="98" spans="1:12" s="8" customFormat="1" ht="30" customHeight="1" x14ac:dyDescent="0.25">
      <c r="A98" s="67"/>
      <c r="B98" s="61"/>
      <c r="C98" s="23"/>
      <c r="D98" s="23"/>
      <c r="E98" s="46"/>
      <c r="F98" s="25"/>
      <c r="G98" s="34"/>
      <c r="H98" s="26"/>
      <c r="I98" s="32"/>
      <c r="J98" s="31"/>
      <c r="K98" s="27"/>
      <c r="L98" s="27"/>
    </row>
    <row r="99" spans="1:12" s="8" customFormat="1" ht="30" customHeight="1" x14ac:dyDescent="0.25">
      <c r="A99" s="67"/>
      <c r="B99" s="61"/>
      <c r="C99" s="23"/>
      <c r="D99" s="23"/>
      <c r="E99" s="46"/>
      <c r="F99" s="25"/>
      <c r="G99" s="34"/>
      <c r="H99" s="26"/>
      <c r="I99" s="32"/>
      <c r="J99" s="31"/>
      <c r="K99" s="27"/>
      <c r="L99" s="27"/>
    </row>
    <row r="100" spans="1:12" s="8" customFormat="1" ht="30" customHeight="1" x14ac:dyDescent="0.25">
      <c r="A100" s="67"/>
      <c r="B100" s="61"/>
      <c r="C100" s="23"/>
      <c r="D100" s="23"/>
      <c r="E100" s="46"/>
      <c r="F100" s="25"/>
      <c r="G100" s="34"/>
      <c r="H100" s="26"/>
      <c r="I100" s="32"/>
      <c r="J100" s="31"/>
      <c r="K100" s="27"/>
      <c r="L100" s="27"/>
    </row>
    <row r="101" spans="1:12" s="8" customFormat="1" ht="30" customHeight="1" x14ac:dyDescent="0.25">
      <c r="A101" s="67"/>
      <c r="B101" s="61"/>
      <c r="C101" s="23"/>
      <c r="D101" s="23"/>
      <c r="E101" s="46"/>
      <c r="F101" s="25"/>
      <c r="G101" s="34"/>
      <c r="H101" s="26"/>
      <c r="I101" s="32"/>
      <c r="J101" s="31"/>
      <c r="K101" s="27"/>
      <c r="L101" s="27"/>
    </row>
    <row r="102" spans="1:12" s="8" customFormat="1" ht="30" customHeight="1" x14ac:dyDescent="0.25">
      <c r="A102" s="67"/>
      <c r="B102" s="61"/>
      <c r="C102" s="23"/>
      <c r="D102" s="23"/>
      <c r="E102" s="46"/>
      <c r="F102" s="25"/>
      <c r="G102" s="34"/>
      <c r="H102" s="26"/>
      <c r="I102" s="32"/>
      <c r="J102" s="31"/>
      <c r="K102" s="27"/>
      <c r="L102" s="27"/>
    </row>
    <row r="103" spans="1:12" s="8" customFormat="1" ht="30" customHeight="1" x14ac:dyDescent="0.25">
      <c r="A103" s="67"/>
      <c r="B103" s="61"/>
      <c r="C103" s="23"/>
      <c r="D103" s="23"/>
      <c r="E103" s="46"/>
      <c r="F103" s="25"/>
      <c r="G103" s="34"/>
      <c r="H103" s="26"/>
      <c r="I103" s="32"/>
      <c r="J103" s="31"/>
      <c r="K103" s="27"/>
      <c r="L103" s="27"/>
    </row>
    <row r="104" spans="1:12" s="8" customFormat="1" ht="30" customHeight="1" x14ac:dyDescent="0.25">
      <c r="A104" s="67"/>
      <c r="B104" s="61"/>
      <c r="C104" s="23"/>
      <c r="D104" s="23"/>
      <c r="E104" s="46"/>
      <c r="F104" s="25"/>
      <c r="G104" s="34"/>
      <c r="H104" s="26"/>
      <c r="I104" s="32"/>
      <c r="J104" s="31"/>
      <c r="K104" s="27"/>
      <c r="L104" s="27"/>
    </row>
    <row r="105" spans="1:12" s="8" customFormat="1" ht="30" customHeight="1" x14ac:dyDescent="0.25">
      <c r="A105" s="67"/>
      <c r="B105" s="61"/>
      <c r="C105" s="23"/>
      <c r="D105" s="23"/>
      <c r="E105" s="46"/>
      <c r="F105" s="25"/>
      <c r="G105" s="34"/>
      <c r="H105" s="26"/>
      <c r="I105" s="32"/>
      <c r="J105" s="31"/>
      <c r="K105" s="27"/>
      <c r="L105" s="27"/>
    </row>
    <row r="106" spans="1:12" s="8" customFormat="1" ht="30" customHeight="1" x14ac:dyDescent="0.25">
      <c r="A106" s="67"/>
      <c r="B106" s="61"/>
      <c r="C106" s="23"/>
      <c r="D106" s="23"/>
      <c r="E106" s="46"/>
      <c r="F106" s="25"/>
      <c r="G106" s="34"/>
      <c r="H106" s="26"/>
      <c r="I106" s="32"/>
      <c r="J106" s="31"/>
      <c r="K106" s="27"/>
      <c r="L106" s="27"/>
    </row>
    <row r="107" spans="1:12" s="8" customFormat="1" ht="30" customHeight="1" x14ac:dyDescent="0.25">
      <c r="A107" s="67"/>
      <c r="B107" s="61"/>
      <c r="C107" s="23"/>
      <c r="D107" s="23"/>
      <c r="E107" s="46"/>
      <c r="F107" s="25"/>
      <c r="G107" s="34"/>
      <c r="H107" s="26"/>
      <c r="I107" s="32"/>
      <c r="J107" s="31"/>
      <c r="K107" s="27"/>
      <c r="L107" s="27"/>
    </row>
    <row r="108" spans="1:12" s="8" customFormat="1" ht="30" customHeight="1" x14ac:dyDescent="0.25">
      <c r="A108" s="67"/>
      <c r="B108" s="61"/>
      <c r="C108" s="23"/>
      <c r="D108" s="23"/>
      <c r="E108" s="46"/>
      <c r="F108" s="25"/>
      <c r="G108" s="34"/>
      <c r="H108" s="26"/>
      <c r="I108" s="32"/>
      <c r="J108" s="31"/>
      <c r="K108" s="27"/>
      <c r="L108" s="27"/>
    </row>
    <row r="109" spans="1:12" s="8" customFormat="1" ht="30" customHeight="1" x14ac:dyDescent="0.25">
      <c r="A109" s="67"/>
      <c r="B109" s="61"/>
      <c r="C109" s="23"/>
      <c r="D109" s="23"/>
      <c r="E109" s="46"/>
      <c r="F109" s="25"/>
      <c r="G109" s="34"/>
      <c r="H109" s="26"/>
      <c r="I109" s="32"/>
      <c r="J109" s="31"/>
      <c r="K109" s="27"/>
      <c r="L109" s="27"/>
    </row>
    <row r="110" spans="1:12" s="8" customFormat="1" ht="30" customHeight="1" x14ac:dyDescent="0.25">
      <c r="A110" s="67"/>
      <c r="B110" s="61"/>
      <c r="C110" s="23"/>
      <c r="D110" s="23"/>
      <c r="E110" s="46"/>
      <c r="F110" s="25"/>
      <c r="G110" s="34"/>
      <c r="H110" s="26"/>
      <c r="I110" s="32"/>
      <c r="J110" s="31"/>
      <c r="K110" s="27"/>
      <c r="L110" s="27"/>
    </row>
    <row r="111" spans="1:12" s="8" customFormat="1" ht="30" customHeight="1" x14ac:dyDescent="0.25">
      <c r="A111" s="67"/>
      <c r="B111" s="61"/>
      <c r="C111" s="23"/>
      <c r="D111" s="23"/>
      <c r="E111" s="46"/>
      <c r="F111" s="25"/>
      <c r="G111" s="34"/>
      <c r="H111" s="26"/>
      <c r="I111" s="32"/>
      <c r="J111" s="31"/>
      <c r="K111" s="27"/>
      <c r="L111" s="27"/>
    </row>
    <row r="112" spans="1:12" s="8" customFormat="1" ht="30" customHeight="1" x14ac:dyDescent="0.25">
      <c r="A112" s="67"/>
      <c r="B112" s="61"/>
      <c r="C112" s="23"/>
      <c r="D112" s="23"/>
      <c r="E112" s="46"/>
      <c r="F112" s="25"/>
      <c r="G112" s="34"/>
      <c r="H112" s="63"/>
      <c r="I112" s="32"/>
      <c r="J112" s="31"/>
      <c r="K112" s="27"/>
      <c r="L112" s="27"/>
    </row>
    <row r="113" spans="1:15" s="8" customFormat="1" ht="30" customHeight="1" x14ac:dyDescent="0.25">
      <c r="A113" s="67"/>
      <c r="B113" s="61"/>
      <c r="C113" s="23"/>
      <c r="D113" s="23"/>
      <c r="E113" s="46"/>
      <c r="F113" s="25"/>
      <c r="G113" s="34"/>
      <c r="H113" s="26"/>
      <c r="I113" s="32"/>
      <c r="J113" s="31"/>
      <c r="K113" s="27"/>
      <c r="L113" s="27"/>
    </row>
    <row r="114" spans="1:15" s="8" customFormat="1" ht="30" customHeight="1" x14ac:dyDescent="0.25">
      <c r="A114" s="67"/>
      <c r="B114" s="61"/>
      <c r="C114" s="23"/>
      <c r="D114" s="23"/>
      <c r="E114" s="46"/>
      <c r="F114" s="25"/>
      <c r="G114" s="34"/>
      <c r="H114" s="26"/>
      <c r="I114" s="32"/>
      <c r="J114" s="31"/>
      <c r="K114" s="27"/>
      <c r="L114" s="27"/>
    </row>
    <row r="115" spans="1:15" s="8" customFormat="1" ht="30" customHeight="1" x14ac:dyDescent="0.25">
      <c r="A115" s="67"/>
    </row>
    <row r="116" spans="1:15" ht="30" customHeight="1" x14ac:dyDescent="0.25">
      <c r="A116" s="3"/>
      <c r="B116" s="35" t="s">
        <v>15</v>
      </c>
      <c r="C116" s="36">
        <f>SUM(C41:C114)</f>
        <v>139626.82</v>
      </c>
      <c r="D116" s="36">
        <f>SUM(D41:D114)</f>
        <v>139626.82</v>
      </c>
      <c r="E116" s="37"/>
      <c r="F116" s="37"/>
      <c r="G116" s="65"/>
    </row>
    <row r="117" spans="1:15" ht="30" customHeight="1" x14ac:dyDescent="0.25">
      <c r="A117" s="3"/>
      <c r="B117" s="38" t="s">
        <v>22</v>
      </c>
      <c r="C117" s="39">
        <f>C27</f>
        <v>16440.599999999999</v>
      </c>
      <c r="D117" s="39">
        <f>D27</f>
        <v>16440.599999999999</v>
      </c>
      <c r="E117" s="37"/>
      <c r="F117" s="37"/>
    </row>
    <row r="118" spans="1:15" ht="30" customHeight="1" x14ac:dyDescent="0.25">
      <c r="A118" s="3"/>
      <c r="B118" s="38" t="s">
        <v>16</v>
      </c>
      <c r="C118" s="39">
        <f>SUM(C117,C116)</f>
        <v>156067.42000000001</v>
      </c>
      <c r="D118" s="39">
        <f>SUM(D117,D116)</f>
        <v>156067.42000000001</v>
      </c>
      <c r="E118" s="37"/>
      <c r="F118" s="37"/>
      <c r="H118" s="40"/>
    </row>
    <row r="119" spans="1:15" ht="30" customHeight="1" x14ac:dyDescent="0.25">
      <c r="A119" s="3"/>
      <c r="H119" s="41"/>
      <c r="I119" s="40"/>
      <c r="J119" s="4"/>
      <c r="L119" s="3"/>
      <c r="M119" s="16"/>
    </row>
    <row r="120" spans="1:15" ht="30" customHeight="1" x14ac:dyDescent="0.25">
      <c r="A120" s="3"/>
      <c r="I120" s="41"/>
      <c r="J120" s="42"/>
      <c r="L120" s="43"/>
    </row>
    <row r="121" spans="1:15" ht="30" customHeight="1" x14ac:dyDescent="0.25">
      <c r="A121" s="44" t="str">
        <f>$A$30</f>
        <v xml:space="preserve">Approvati fis-Seduta Nru: </v>
      </c>
      <c r="I121" s="3" t="s">
        <v>37</v>
      </c>
      <c r="J121" s="4"/>
      <c r="L121" s="16" t="s">
        <v>38</v>
      </c>
    </row>
    <row r="122" spans="1:15" ht="30" customHeight="1" x14ac:dyDescent="0.25">
      <c r="A122" s="3"/>
      <c r="I122" s="3" t="s">
        <v>17</v>
      </c>
      <c r="J122" s="4"/>
      <c r="L122" s="68" t="s">
        <v>41</v>
      </c>
    </row>
    <row r="123" spans="1:15" ht="16.5" customHeight="1" x14ac:dyDescent="0.25">
      <c r="A123" s="40" t="str">
        <f>$A$32</f>
        <v>D - Direct Order, DA - Direct Order Approvat, T - Tender, K - Kwotazzjonijiet</v>
      </c>
      <c r="I123" s="3"/>
      <c r="J123" s="4"/>
    </row>
    <row r="124" spans="1:15" ht="30" customHeight="1" x14ac:dyDescent="0.25">
      <c r="A124" s="40" t="str">
        <f>A33</f>
        <v>PP - Part Payment, PF - Paid in Full.</v>
      </c>
      <c r="H124" s="40"/>
      <c r="I124" s="41"/>
      <c r="J124" s="42"/>
      <c r="L124" s="41"/>
    </row>
    <row r="125" spans="1:15" ht="30" customHeight="1" x14ac:dyDescent="0.25">
      <c r="A125" s="3"/>
      <c r="H125" s="41"/>
      <c r="I125" s="3"/>
      <c r="J125" s="4"/>
      <c r="N125" s="45"/>
    </row>
    <row r="126" spans="1:15" s="45" customFormat="1" ht="30" customHeight="1" x14ac:dyDescent="0.25">
      <c r="A126" s="3"/>
      <c r="B126" s="3"/>
      <c r="C126" s="3"/>
      <c r="D126" s="3"/>
      <c r="E126" s="3"/>
      <c r="F126" s="3"/>
      <c r="G126" s="3"/>
      <c r="H126" s="3"/>
      <c r="I126" s="3" t="s">
        <v>20</v>
      </c>
      <c r="J126" s="4"/>
      <c r="K126" s="3"/>
      <c r="L126" s="16" t="s">
        <v>39</v>
      </c>
      <c r="O126" s="3"/>
    </row>
    <row r="127" spans="1:15" s="45" customFormat="1" ht="30" customHeight="1" x14ac:dyDescent="0.25">
      <c r="A127" s="3"/>
      <c r="B127" s="3"/>
      <c r="C127" s="3"/>
      <c r="D127" s="3"/>
      <c r="E127" s="3"/>
      <c r="F127" s="3"/>
      <c r="G127" s="3"/>
      <c r="H127" s="3" t="str">
        <f>H35</f>
        <v>Proponent</v>
      </c>
    </row>
    <row r="128" spans="1:15" x14ac:dyDescent="0.25">
      <c r="A128" s="1" t="str">
        <f>$A$1</f>
        <v>Kunsill Lokali: Ix- Xagħra</v>
      </c>
      <c r="B128" s="2"/>
      <c r="C128" s="2"/>
      <c r="D128" s="2"/>
      <c r="E128" s="2"/>
      <c r="F128" s="2"/>
      <c r="O128" s="45"/>
    </row>
    <row r="129" spans="1:13" hidden="1" x14ac:dyDescent="0.25">
      <c r="A129" s="77" t="str">
        <f>A2</f>
        <v>Skeda ta' Pagamenti v3 - Rapport ta' Xiri u Pagamenti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</row>
    <row r="130" spans="1:13" s="8" customFormat="1" ht="26.25" hidden="1" customHeight="1" x14ac:dyDescent="0.25">
      <c r="A130" s="6"/>
      <c r="B130" s="7"/>
      <c r="D130" s="9"/>
      <c r="E130" s="9"/>
      <c r="F130" s="9"/>
      <c r="G130" s="6" t="s">
        <v>1</v>
      </c>
      <c r="H130" s="10"/>
      <c r="I130" s="11"/>
      <c r="J130" s="10"/>
      <c r="K130" s="12"/>
      <c r="L130" s="13"/>
    </row>
    <row r="131" spans="1:13" ht="4.5" hidden="1" customHeight="1" x14ac:dyDescent="0.25">
      <c r="A131" s="2"/>
      <c r="B131" s="14"/>
      <c r="C131" s="2"/>
      <c r="D131" s="2"/>
      <c r="E131" s="2"/>
      <c r="F131" s="2"/>
      <c r="G131" s="2"/>
      <c r="H131" s="2"/>
      <c r="I131" s="15"/>
      <c r="J131" s="2"/>
      <c r="K131" s="2"/>
    </row>
    <row r="132" spans="1:13" ht="31.5" hidden="1" x14ac:dyDescent="0.25">
      <c r="A132" s="2">
        <f t="array" aca="1" ref="A132" ca="1">132:134</f>
        <v>0</v>
      </c>
      <c r="B132" s="17" t="s">
        <v>2</v>
      </c>
      <c r="C132" s="18" t="s">
        <v>3</v>
      </c>
      <c r="D132" s="19" t="s">
        <v>4</v>
      </c>
      <c r="E132" s="78" t="s">
        <v>5</v>
      </c>
      <c r="F132" s="79"/>
      <c r="G132" s="17" t="s">
        <v>6</v>
      </c>
      <c r="H132" s="18" t="s">
        <v>7</v>
      </c>
      <c r="I132" s="20" t="s">
        <v>8</v>
      </c>
      <c r="J132" s="18" t="s">
        <v>9</v>
      </c>
      <c r="K132" s="18" t="s">
        <v>10</v>
      </c>
      <c r="L132" s="18" t="s">
        <v>11</v>
      </c>
      <c r="M132" s="14"/>
    </row>
    <row r="133" spans="1:13" s="8" customFormat="1" ht="29.45" hidden="1" customHeight="1" x14ac:dyDescent="0.25">
      <c r="A133" s="21">
        <v>38</v>
      </c>
      <c r="B133" s="61"/>
      <c r="C133" s="23"/>
      <c r="D133" s="23"/>
      <c r="E133" s="24" t="s">
        <v>14</v>
      </c>
      <c r="F133" s="51" t="s">
        <v>13</v>
      </c>
      <c r="G133" s="22"/>
      <c r="H133" s="26"/>
      <c r="I133" s="31"/>
      <c r="J133" s="28"/>
      <c r="K133" s="29"/>
      <c r="L133" s="29"/>
    </row>
    <row r="134" spans="1:13" s="8" customFormat="1" ht="29.45" hidden="1" customHeight="1" x14ac:dyDescent="0.25">
      <c r="A134" s="21">
        <v>42</v>
      </c>
      <c r="B134" s="22"/>
      <c r="C134" s="23"/>
      <c r="D134" s="23"/>
      <c r="E134" s="24" t="s">
        <v>14</v>
      </c>
      <c r="F134" s="51">
        <f>S3</f>
        <v>0</v>
      </c>
      <c r="G134" s="22"/>
      <c r="H134" s="26"/>
      <c r="I134" s="31"/>
      <c r="J134" s="28"/>
      <c r="K134" s="29"/>
      <c r="L134" s="29"/>
    </row>
    <row r="135" spans="1:13" s="8" customFormat="1" ht="29.45" hidden="1" customHeight="1" x14ac:dyDescent="0.25">
      <c r="A135" s="21">
        <v>43</v>
      </c>
      <c r="B135" s="22"/>
      <c r="C135" s="23"/>
      <c r="D135" s="23"/>
      <c r="E135" s="24" t="s">
        <v>14</v>
      </c>
      <c r="F135" s="51" t="s">
        <v>13</v>
      </c>
      <c r="G135" s="22"/>
      <c r="H135" s="26"/>
      <c r="I135" s="31"/>
      <c r="J135" s="28"/>
      <c r="K135" s="29"/>
      <c r="L135" s="29"/>
    </row>
    <row r="136" spans="1:13" s="8" customFormat="1" ht="29.45" hidden="1" customHeight="1" x14ac:dyDescent="0.25">
      <c r="A136" s="21">
        <v>44</v>
      </c>
      <c r="B136" s="22"/>
      <c r="C136" s="23"/>
      <c r="D136" s="23"/>
      <c r="E136" s="24" t="s">
        <v>14</v>
      </c>
      <c r="F136" s="51" t="s">
        <v>13</v>
      </c>
      <c r="G136" s="22"/>
      <c r="H136" s="26"/>
      <c r="I136" s="31"/>
      <c r="J136" s="28"/>
      <c r="K136" s="29"/>
      <c r="L136" s="29"/>
    </row>
    <row r="137" spans="1:13" s="8" customFormat="1" ht="29.45" hidden="1" customHeight="1" x14ac:dyDescent="0.25">
      <c r="A137" s="21">
        <v>45</v>
      </c>
      <c r="B137" s="22"/>
      <c r="C137" s="23"/>
      <c r="D137" s="23"/>
      <c r="E137" s="24" t="s">
        <v>14</v>
      </c>
      <c r="F137" s="51" t="s">
        <v>13</v>
      </c>
      <c r="G137" s="22"/>
      <c r="H137" s="26"/>
      <c r="I137" s="31"/>
      <c r="J137" s="28"/>
      <c r="K137" s="29"/>
      <c r="L137" s="29"/>
    </row>
    <row r="138" spans="1:13" s="8" customFormat="1" ht="29.45" hidden="1" customHeight="1" x14ac:dyDescent="0.25">
      <c r="A138" s="21">
        <v>46</v>
      </c>
      <c r="B138" s="22"/>
      <c r="C138" s="23"/>
      <c r="D138" s="23"/>
      <c r="E138" s="24"/>
      <c r="F138" s="51" t="s">
        <v>13</v>
      </c>
      <c r="G138" s="22"/>
      <c r="H138" s="26"/>
      <c r="I138" s="31"/>
      <c r="J138" s="28"/>
      <c r="K138" s="29"/>
      <c r="L138" s="29"/>
    </row>
    <row r="139" spans="1:13" s="8" customFormat="1" ht="29.45" hidden="1" customHeight="1" x14ac:dyDescent="0.25">
      <c r="A139" s="21">
        <v>47</v>
      </c>
      <c r="B139" s="22"/>
      <c r="C139" s="23"/>
      <c r="D139" s="23"/>
      <c r="E139" s="24"/>
      <c r="F139" s="51" t="s">
        <v>13</v>
      </c>
      <c r="G139" s="22"/>
      <c r="H139" s="26"/>
      <c r="I139" s="31"/>
      <c r="J139" s="28"/>
      <c r="K139" s="29"/>
      <c r="L139" s="29"/>
    </row>
    <row r="140" spans="1:13" s="8" customFormat="1" ht="29.45" hidden="1" customHeight="1" x14ac:dyDescent="0.25">
      <c r="A140" s="21">
        <v>48</v>
      </c>
      <c r="B140" s="22"/>
      <c r="C140" s="23"/>
      <c r="D140" s="23"/>
      <c r="E140" s="24"/>
      <c r="F140" s="51" t="s">
        <v>13</v>
      </c>
      <c r="G140" s="22"/>
      <c r="H140" s="26"/>
      <c r="J140" s="28"/>
      <c r="K140" s="29"/>
      <c r="L140" s="29"/>
    </row>
    <row r="141" spans="1:13" s="8" customFormat="1" ht="29.45" hidden="1" customHeight="1" x14ac:dyDescent="0.25">
      <c r="A141" s="21">
        <v>49</v>
      </c>
      <c r="B141" s="22"/>
      <c r="C141" s="23"/>
      <c r="D141" s="23"/>
      <c r="E141" s="33" t="s">
        <v>12</v>
      </c>
      <c r="F141" s="51" t="s">
        <v>13</v>
      </c>
      <c r="G141" s="22"/>
      <c r="H141" s="26"/>
      <c r="I141" s="31"/>
      <c r="J141" s="28"/>
      <c r="K141" s="29"/>
      <c r="L141" s="29"/>
    </row>
    <row r="142" spans="1:13" s="8" customFormat="1" ht="29.45" hidden="1" customHeight="1" x14ac:dyDescent="0.25">
      <c r="A142" s="21">
        <v>50</v>
      </c>
      <c r="B142" s="22"/>
      <c r="C142" s="23"/>
      <c r="D142" s="23"/>
      <c r="E142" s="52" t="s">
        <v>12</v>
      </c>
      <c r="F142" s="51" t="s">
        <v>13</v>
      </c>
      <c r="G142" s="22"/>
      <c r="H142" s="53"/>
      <c r="I142" s="31"/>
      <c r="J142" s="28"/>
      <c r="K142" s="29"/>
      <c r="L142" s="29"/>
    </row>
    <row r="143" spans="1:13" s="8" customFormat="1" ht="29.45" hidden="1" customHeight="1" x14ac:dyDescent="0.25">
      <c r="A143" s="21">
        <v>51</v>
      </c>
      <c r="B143" s="22"/>
      <c r="C143" s="23"/>
      <c r="D143" s="23"/>
      <c r="E143" s="24" t="s">
        <v>12</v>
      </c>
      <c r="F143" s="51" t="s">
        <v>13</v>
      </c>
      <c r="G143" s="22"/>
      <c r="H143" s="26"/>
      <c r="I143" s="31"/>
      <c r="J143" s="28"/>
      <c r="K143" s="29"/>
      <c r="L143" s="29"/>
    </row>
    <row r="144" spans="1:13" s="8" customFormat="1" ht="29.45" hidden="1" customHeight="1" x14ac:dyDescent="0.25">
      <c r="A144" s="21">
        <v>52</v>
      </c>
      <c r="B144" s="22"/>
      <c r="C144" s="23"/>
      <c r="D144" s="23"/>
      <c r="E144" s="24" t="s">
        <v>12</v>
      </c>
      <c r="F144" s="51" t="s">
        <v>13</v>
      </c>
      <c r="G144" s="22"/>
      <c r="H144" s="26"/>
      <c r="I144" s="31"/>
      <c r="J144" s="28"/>
      <c r="K144" s="29"/>
      <c r="L144" s="29"/>
    </row>
    <row r="145" spans="1:17" s="8" customFormat="1" ht="29.45" hidden="1" customHeight="1" x14ac:dyDescent="0.25">
      <c r="A145" s="21">
        <v>53</v>
      </c>
      <c r="B145" s="22"/>
      <c r="C145" s="23"/>
      <c r="D145" s="23"/>
      <c r="E145" s="24" t="s">
        <v>12</v>
      </c>
      <c r="F145" s="51" t="s">
        <v>13</v>
      </c>
      <c r="G145" s="22"/>
      <c r="H145" s="26"/>
      <c r="J145" s="28"/>
      <c r="K145" s="29"/>
      <c r="L145" s="29"/>
      <c r="Q145" s="8" t="s">
        <v>24</v>
      </c>
    </row>
    <row r="146" spans="1:17" s="8" customFormat="1" ht="29.45" hidden="1" customHeight="1" x14ac:dyDescent="0.25">
      <c r="A146" s="21">
        <v>54</v>
      </c>
      <c r="B146" s="22"/>
      <c r="C146" s="23"/>
      <c r="D146" s="23"/>
      <c r="E146" s="33"/>
      <c r="F146" s="51"/>
      <c r="G146" s="22"/>
      <c r="H146" s="26"/>
      <c r="I146" s="31"/>
      <c r="J146" s="28"/>
      <c r="K146" s="29"/>
      <c r="L146" s="29"/>
    </row>
    <row r="147" spans="1:17" s="8" customFormat="1" ht="29.45" hidden="1" customHeight="1" x14ac:dyDescent="0.25">
      <c r="A147" s="21">
        <v>55</v>
      </c>
      <c r="B147" s="22"/>
      <c r="C147" s="23"/>
      <c r="D147" s="23"/>
      <c r="E147" s="33"/>
      <c r="F147" s="51"/>
      <c r="G147" s="22"/>
      <c r="H147" s="53"/>
      <c r="I147" s="31"/>
      <c r="J147" s="28"/>
      <c r="K147" s="29"/>
      <c r="L147" s="29"/>
    </row>
    <row r="148" spans="1:17" s="8" customFormat="1" ht="29.45" hidden="1" customHeight="1" x14ac:dyDescent="0.25">
      <c r="A148" s="21">
        <v>56</v>
      </c>
      <c r="B148" s="22"/>
      <c r="C148" s="23"/>
      <c r="D148" s="23"/>
      <c r="E148" s="33"/>
      <c r="F148" s="51"/>
      <c r="G148" s="22"/>
      <c r="H148" s="53"/>
      <c r="I148" s="31"/>
      <c r="J148" s="28"/>
      <c r="K148" s="29"/>
      <c r="L148" s="29"/>
    </row>
    <row r="149" spans="1:17" s="8" customFormat="1" ht="29.45" hidden="1" customHeight="1" x14ac:dyDescent="0.25">
      <c r="A149" s="21">
        <v>57</v>
      </c>
      <c r="B149" s="22"/>
      <c r="C149" s="23"/>
      <c r="D149" s="23"/>
      <c r="E149" s="33"/>
      <c r="F149" s="51"/>
      <c r="G149" s="22"/>
      <c r="H149" s="53"/>
      <c r="I149" s="31"/>
      <c r="J149" s="28"/>
      <c r="K149" s="29"/>
      <c r="L149" s="29"/>
    </row>
    <row r="150" spans="1:17" s="8" customFormat="1" ht="29.45" hidden="1" customHeight="1" x14ac:dyDescent="0.25">
      <c r="A150" s="21">
        <v>58</v>
      </c>
      <c r="B150" s="22"/>
      <c r="C150" s="23"/>
      <c r="D150" s="23"/>
      <c r="E150" s="33"/>
      <c r="F150" s="51"/>
      <c r="G150" s="22"/>
      <c r="H150" s="53"/>
      <c r="I150" s="31"/>
      <c r="J150" s="28"/>
      <c r="K150" s="29"/>
      <c r="L150" s="29"/>
    </row>
    <row r="151" spans="1:17" s="8" customFormat="1" ht="29.45" hidden="1" customHeight="1" x14ac:dyDescent="0.25">
      <c r="A151" s="21">
        <v>59</v>
      </c>
      <c r="B151" s="22"/>
      <c r="C151" s="23"/>
      <c r="D151" s="23"/>
      <c r="E151" s="33"/>
      <c r="F151" s="51"/>
      <c r="G151" s="22"/>
      <c r="H151" s="53"/>
      <c r="I151" s="31"/>
      <c r="J151" s="28"/>
      <c r="K151" s="29"/>
      <c r="L151" s="29"/>
    </row>
    <row r="152" spans="1:17" s="8" customFormat="1" ht="29.45" hidden="1" customHeight="1" x14ac:dyDescent="0.25">
      <c r="A152" s="21">
        <v>60</v>
      </c>
      <c r="B152" s="22"/>
      <c r="C152" s="22"/>
      <c r="D152" s="22"/>
      <c r="E152" s="22"/>
      <c r="F152" s="51"/>
      <c r="G152" s="22"/>
      <c r="H152" s="53"/>
      <c r="I152" s="31"/>
      <c r="J152" s="28"/>
      <c r="K152" s="29"/>
      <c r="L152" s="29"/>
    </row>
    <row r="153" spans="1:17" s="8" customFormat="1" ht="29.45" hidden="1" customHeight="1" x14ac:dyDescent="0.25">
      <c r="A153" s="21">
        <v>61</v>
      </c>
      <c r="B153" s="22"/>
      <c r="C153" s="22"/>
      <c r="D153" s="22"/>
      <c r="E153" s="22"/>
      <c r="F153" s="51"/>
      <c r="G153" s="22"/>
      <c r="H153" s="53"/>
      <c r="I153" s="31"/>
      <c r="J153" s="28"/>
      <c r="K153" s="29"/>
      <c r="L153" s="29"/>
    </row>
    <row r="154" spans="1:17" s="8" customFormat="1" ht="29.45" hidden="1" customHeight="1" x14ac:dyDescent="0.25">
      <c r="A154" s="21">
        <v>62</v>
      </c>
      <c r="B154" s="22"/>
      <c r="C154" s="22"/>
      <c r="D154" s="22"/>
      <c r="E154" s="22"/>
      <c r="F154" s="51"/>
      <c r="G154" s="22"/>
      <c r="H154" s="53"/>
      <c r="I154" s="31"/>
      <c r="J154" s="28"/>
      <c r="K154" s="29"/>
      <c r="L154" s="29"/>
    </row>
    <row r="155" spans="1:17" s="8" customFormat="1" ht="29.45" hidden="1" customHeight="1" x14ac:dyDescent="0.25">
      <c r="A155" s="21">
        <v>62</v>
      </c>
      <c r="B155" s="22" t="s">
        <v>23</v>
      </c>
      <c r="C155" s="22"/>
      <c r="D155" s="22"/>
      <c r="E155" s="22"/>
      <c r="F155" s="22"/>
      <c r="G155" s="22"/>
      <c r="H155" s="53"/>
      <c r="I155" s="54"/>
      <c r="J155" s="28"/>
      <c r="K155" s="29"/>
      <c r="L155" s="29"/>
    </row>
    <row r="156" spans="1:17" hidden="1" x14ac:dyDescent="0.25">
      <c r="A156" s="3"/>
      <c r="B156" s="35" t="s">
        <v>15</v>
      </c>
      <c r="C156" s="36">
        <f>SUM(C133:C155)</f>
        <v>0</v>
      </c>
      <c r="D156" s="36">
        <f>SUM(D133:D154)</f>
        <v>0</v>
      </c>
      <c r="E156" s="37"/>
      <c r="F156" s="37"/>
      <c r="H156" s="3" t="s">
        <v>25</v>
      </c>
    </row>
    <row r="157" spans="1:17" hidden="1" x14ac:dyDescent="0.25">
      <c r="A157" s="3"/>
      <c r="B157" s="38" t="s">
        <v>22</v>
      </c>
      <c r="C157" s="39">
        <f>C118</f>
        <v>156067.42000000001</v>
      </c>
      <c r="D157" s="39">
        <f>D118</f>
        <v>156067.42000000001</v>
      </c>
      <c r="E157" s="37"/>
      <c r="F157" s="37"/>
    </row>
    <row r="158" spans="1:17" hidden="1" x14ac:dyDescent="0.25">
      <c r="A158" s="3"/>
      <c r="B158" s="38" t="s">
        <v>16</v>
      </c>
      <c r="C158" s="39">
        <f>SUM(C157,C156)</f>
        <v>156067.42000000001</v>
      </c>
      <c r="D158" s="39">
        <f>SUM(D157,D156)</f>
        <v>156067.42000000001</v>
      </c>
      <c r="E158" s="37"/>
      <c r="F158" s="37"/>
      <c r="H158" s="40"/>
    </row>
    <row r="159" spans="1:17" ht="5.25" hidden="1" customHeight="1" x14ac:dyDescent="0.25">
      <c r="A159" s="3"/>
      <c r="H159" s="41"/>
      <c r="I159" s="42"/>
      <c r="L159" s="43"/>
    </row>
    <row r="160" spans="1:17" hidden="1" x14ac:dyDescent="0.25">
      <c r="A160" s="3"/>
      <c r="H160" s="3" t="str">
        <f>$H$29</f>
        <v>Aaron Agius</v>
      </c>
    </row>
    <row r="161" spans="1:12" hidden="1" x14ac:dyDescent="0.25">
      <c r="A161" s="44" t="str">
        <f>$A$30</f>
        <v xml:space="preserve">Approvati fis-Seduta Nru: </v>
      </c>
      <c r="H161" s="3" t="str">
        <f>H30</f>
        <v>Sindku</v>
      </c>
    </row>
    <row r="162" spans="1:12" hidden="1" x14ac:dyDescent="0.25">
      <c r="A162" s="3"/>
    </row>
    <row r="163" spans="1:12" hidden="1" x14ac:dyDescent="0.25">
      <c r="A163" s="40" t="str">
        <f>$A$32</f>
        <v>D - Direct Order, DA - Direct Order Approvat, T - Tender, K - Kwotazzjonijiet</v>
      </c>
      <c r="L163" s="3"/>
    </row>
    <row r="164" spans="1:12" hidden="1" x14ac:dyDescent="0.25">
      <c r="A164" s="40" t="str">
        <f>A33</f>
        <v>PP - Part Payment, PF - Paid in Full.</v>
      </c>
      <c r="H164" s="40"/>
    </row>
    <row r="165" spans="1:12" ht="6" hidden="1" customHeight="1" x14ac:dyDescent="0.25">
      <c r="A165" s="3"/>
      <c r="H165" s="41"/>
      <c r="I165" s="42"/>
      <c r="L165" s="43"/>
    </row>
    <row r="166" spans="1:12" s="45" customFormat="1" hidden="1" x14ac:dyDescent="0.25">
      <c r="A166" s="3"/>
      <c r="B166" s="3"/>
      <c r="C166" s="3"/>
      <c r="D166" s="3"/>
      <c r="E166" s="3"/>
      <c r="F166" s="3"/>
      <c r="G166" s="3"/>
      <c r="H166" s="3"/>
      <c r="I166" s="4"/>
      <c r="J166" s="3"/>
      <c r="K166" s="3"/>
      <c r="L166" s="16"/>
    </row>
    <row r="167" spans="1:12" s="45" customFormat="1" hidden="1" x14ac:dyDescent="0.25">
      <c r="A167" s="3"/>
      <c r="B167" s="3"/>
      <c r="C167" s="3"/>
      <c r="D167" s="3"/>
      <c r="E167" s="3"/>
      <c r="F167" s="3"/>
      <c r="G167" s="3"/>
      <c r="H167" s="3" t="str">
        <f>H35</f>
        <v>Proponent</v>
      </c>
      <c r="I167" s="4"/>
      <c r="J167" s="3"/>
      <c r="K167" s="3"/>
      <c r="L167" s="16"/>
    </row>
    <row r="168" spans="1:12" hidden="1" x14ac:dyDescent="0.25">
      <c r="A168" s="1" t="str">
        <f>$A$1</f>
        <v>Kunsill Lokali: Ix- Xagħra</v>
      </c>
      <c r="B168" s="2"/>
      <c r="C168" s="2"/>
      <c r="D168" s="2"/>
      <c r="E168" s="2"/>
      <c r="F168" s="2"/>
      <c r="L168" s="5" t="str">
        <f>$L$1</f>
        <v xml:space="preserve">Skeda Nru.           </v>
      </c>
    </row>
    <row r="169" spans="1:12" hidden="1" x14ac:dyDescent="0.25">
      <c r="A169" s="77" t="str">
        <f>A2</f>
        <v>Skeda ta' Pagamenti v3 - Rapport ta' Xiri u Pagamenti</v>
      </c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</row>
    <row r="170" spans="1:12" hidden="1" x14ac:dyDescent="0.25">
      <c r="A170" s="6"/>
      <c r="B170" s="7"/>
      <c r="C170" s="8"/>
      <c r="D170" s="9"/>
      <c r="E170" s="9"/>
      <c r="F170" s="9"/>
      <c r="G170" s="6" t="s">
        <v>26</v>
      </c>
      <c r="H170" s="10"/>
      <c r="I170" s="11"/>
      <c r="J170" s="10"/>
      <c r="K170" s="12"/>
      <c r="L170" s="13"/>
    </row>
    <row r="171" spans="1:12" hidden="1" x14ac:dyDescent="0.25">
      <c r="A171" s="2"/>
      <c r="B171" s="14"/>
      <c r="C171" s="2"/>
      <c r="D171" s="2"/>
      <c r="E171" s="2"/>
      <c r="F171" s="2"/>
      <c r="G171" s="2"/>
      <c r="H171" s="2"/>
      <c r="I171" s="15"/>
      <c r="J171" s="2"/>
      <c r="K171" s="2"/>
    </row>
    <row r="172" spans="1:12" ht="31.5" hidden="1" x14ac:dyDescent="0.25">
      <c r="A172" s="2"/>
      <c r="B172" s="17" t="s">
        <v>2</v>
      </c>
      <c r="C172" s="18" t="s">
        <v>3</v>
      </c>
      <c r="D172" s="19" t="s">
        <v>4</v>
      </c>
      <c r="E172" s="78" t="s">
        <v>5</v>
      </c>
      <c r="F172" s="79"/>
      <c r="G172" s="17" t="s">
        <v>6</v>
      </c>
      <c r="H172" s="18" t="s">
        <v>7</v>
      </c>
      <c r="I172" s="20" t="s">
        <v>8</v>
      </c>
      <c r="J172" s="18" t="s">
        <v>9</v>
      </c>
      <c r="K172" s="18" t="s">
        <v>10</v>
      </c>
      <c r="L172" s="18" t="s">
        <v>11</v>
      </c>
    </row>
    <row r="173" spans="1:12" ht="29.45" hidden="1" customHeight="1" x14ac:dyDescent="0.25">
      <c r="A173" s="21">
        <v>47</v>
      </c>
      <c r="B173" s="22"/>
      <c r="C173" s="23">
        <v>0</v>
      </c>
      <c r="D173" s="23">
        <f t="shared" ref="D173:D236" si="2">SUM(C173)</f>
        <v>0</v>
      </c>
      <c r="E173" s="24"/>
      <c r="F173" s="51" t="s">
        <v>13</v>
      </c>
      <c r="G173" s="22"/>
      <c r="H173" s="53"/>
      <c r="I173" s="32"/>
      <c r="J173" s="28"/>
      <c r="K173" s="29"/>
      <c r="L173" s="29"/>
    </row>
    <row r="174" spans="1:12" ht="29.45" hidden="1" customHeight="1" x14ac:dyDescent="0.25">
      <c r="A174" s="21">
        <v>48</v>
      </c>
      <c r="B174" s="22"/>
      <c r="C174" s="23">
        <v>0</v>
      </c>
      <c r="D174" s="23">
        <f t="shared" si="2"/>
        <v>0</v>
      </c>
      <c r="E174" s="24"/>
      <c r="F174" s="51" t="s">
        <v>13</v>
      </c>
      <c r="G174" s="22"/>
      <c r="H174" s="53"/>
      <c r="I174" s="32"/>
      <c r="J174" s="28"/>
      <c r="K174" s="29"/>
      <c r="L174" s="29"/>
    </row>
    <row r="175" spans="1:12" ht="29.45" hidden="1" customHeight="1" x14ac:dyDescent="0.25">
      <c r="A175" s="21">
        <v>49</v>
      </c>
      <c r="B175" s="22"/>
      <c r="C175" s="23">
        <v>0</v>
      </c>
      <c r="D175" s="23">
        <f t="shared" si="2"/>
        <v>0</v>
      </c>
      <c r="E175" s="24"/>
      <c r="F175" s="51" t="s">
        <v>13</v>
      </c>
      <c r="G175" s="22"/>
      <c r="H175" s="53"/>
      <c r="I175" s="32"/>
      <c r="J175" s="28"/>
      <c r="K175" s="29"/>
      <c r="L175" s="29"/>
    </row>
    <row r="176" spans="1:12" ht="29.45" hidden="1" customHeight="1" x14ac:dyDescent="0.25">
      <c r="A176" s="21">
        <v>50</v>
      </c>
      <c r="B176" s="22"/>
      <c r="C176" s="23">
        <v>0</v>
      </c>
      <c r="D176" s="23">
        <f t="shared" si="2"/>
        <v>0</v>
      </c>
      <c r="E176" s="24"/>
      <c r="F176" s="51" t="s">
        <v>13</v>
      </c>
      <c r="G176" s="22"/>
      <c r="H176" s="53"/>
      <c r="I176" s="32"/>
      <c r="J176" s="28"/>
      <c r="K176" s="29"/>
      <c r="L176" s="29"/>
    </row>
    <row r="177" spans="1:12" ht="29.45" hidden="1" customHeight="1" x14ac:dyDescent="0.25">
      <c r="A177" s="21">
        <v>51</v>
      </c>
      <c r="B177" s="22"/>
      <c r="C177" s="23">
        <v>0</v>
      </c>
      <c r="D177" s="23">
        <f t="shared" si="2"/>
        <v>0</v>
      </c>
      <c r="E177" s="24"/>
      <c r="F177" s="51" t="s">
        <v>13</v>
      </c>
      <c r="G177" s="22"/>
      <c r="H177" s="53"/>
      <c r="I177" s="32"/>
      <c r="J177" s="28"/>
      <c r="K177" s="29"/>
      <c r="L177" s="29"/>
    </row>
    <row r="178" spans="1:12" ht="29.45" hidden="1" customHeight="1" x14ac:dyDescent="0.25">
      <c r="A178" s="21">
        <v>52</v>
      </c>
      <c r="B178" s="22"/>
      <c r="C178" s="23">
        <v>0</v>
      </c>
      <c r="D178" s="23">
        <f t="shared" si="2"/>
        <v>0</v>
      </c>
      <c r="E178" s="24"/>
      <c r="F178" s="51" t="s">
        <v>13</v>
      </c>
      <c r="G178" s="22"/>
      <c r="H178" s="53"/>
      <c r="I178" s="32"/>
      <c r="J178" s="28"/>
      <c r="K178" s="29"/>
      <c r="L178" s="29"/>
    </row>
    <row r="179" spans="1:12" ht="29.45" hidden="1" customHeight="1" x14ac:dyDescent="0.25">
      <c r="A179" s="21">
        <v>53</v>
      </c>
      <c r="B179" s="22"/>
      <c r="C179" s="23">
        <v>0</v>
      </c>
      <c r="D179" s="23">
        <f t="shared" si="2"/>
        <v>0</v>
      </c>
      <c r="E179" s="24"/>
      <c r="F179" s="51" t="s">
        <v>13</v>
      </c>
      <c r="G179" s="22"/>
      <c r="H179" s="53"/>
      <c r="I179" s="32"/>
      <c r="J179" s="28"/>
      <c r="K179" s="29"/>
      <c r="L179" s="29"/>
    </row>
    <row r="180" spans="1:12" ht="29.45" hidden="1" customHeight="1" x14ac:dyDescent="0.25">
      <c r="A180" s="21">
        <v>54</v>
      </c>
      <c r="B180" s="22"/>
      <c r="C180" s="23">
        <v>0</v>
      </c>
      <c r="D180" s="23">
        <f t="shared" si="2"/>
        <v>0</v>
      </c>
      <c r="E180" s="24"/>
      <c r="F180" s="51" t="s">
        <v>13</v>
      </c>
      <c r="G180" s="22"/>
      <c r="H180" s="53"/>
      <c r="I180" s="32"/>
      <c r="J180" s="28"/>
      <c r="K180" s="29"/>
      <c r="L180" s="29"/>
    </row>
    <row r="181" spans="1:12" ht="29.45" hidden="1" customHeight="1" x14ac:dyDescent="0.25">
      <c r="A181" s="21">
        <v>55</v>
      </c>
      <c r="B181" s="22"/>
      <c r="C181" s="23">
        <v>0</v>
      </c>
      <c r="D181" s="23">
        <f t="shared" si="2"/>
        <v>0</v>
      </c>
      <c r="E181" s="24"/>
      <c r="F181" s="51" t="s">
        <v>13</v>
      </c>
      <c r="G181" s="22"/>
      <c r="H181" s="53"/>
      <c r="I181" s="32"/>
      <c r="J181" s="28"/>
      <c r="K181" s="29"/>
      <c r="L181" s="29"/>
    </row>
    <row r="182" spans="1:12" ht="29.45" hidden="1" customHeight="1" x14ac:dyDescent="0.25">
      <c r="A182" s="21">
        <v>56</v>
      </c>
      <c r="B182" s="22"/>
      <c r="C182" s="23">
        <v>0</v>
      </c>
      <c r="D182" s="23">
        <f t="shared" si="2"/>
        <v>0</v>
      </c>
      <c r="E182" s="24"/>
      <c r="F182" s="51" t="s">
        <v>13</v>
      </c>
      <c r="G182" s="22"/>
      <c r="H182" s="53"/>
      <c r="I182" s="32"/>
      <c r="J182" s="28"/>
      <c r="K182" s="29"/>
      <c r="L182" s="29"/>
    </row>
    <row r="183" spans="1:12" ht="29.45" hidden="1" customHeight="1" x14ac:dyDescent="0.25">
      <c r="A183" s="21">
        <v>57</v>
      </c>
      <c r="B183" s="22"/>
      <c r="C183" s="23">
        <v>0</v>
      </c>
      <c r="D183" s="23">
        <f t="shared" si="2"/>
        <v>0</v>
      </c>
      <c r="E183" s="24"/>
      <c r="F183" s="51" t="s">
        <v>13</v>
      </c>
      <c r="G183" s="22"/>
      <c r="H183" s="53"/>
      <c r="I183" s="32"/>
      <c r="J183" s="28"/>
      <c r="K183" s="29"/>
      <c r="L183" s="29"/>
    </row>
    <row r="184" spans="1:12" ht="29.45" hidden="1" customHeight="1" x14ac:dyDescent="0.25">
      <c r="A184" s="21">
        <v>58</v>
      </c>
      <c r="B184" s="22"/>
      <c r="C184" s="23">
        <v>0</v>
      </c>
      <c r="D184" s="23">
        <f t="shared" si="2"/>
        <v>0</v>
      </c>
      <c r="E184" s="24"/>
      <c r="F184" s="51" t="s">
        <v>13</v>
      </c>
      <c r="G184" s="22"/>
      <c r="H184" s="53"/>
      <c r="I184" s="32"/>
      <c r="J184" s="28"/>
      <c r="K184" s="29"/>
      <c r="L184" s="29"/>
    </row>
    <row r="185" spans="1:12" ht="29.45" hidden="1" customHeight="1" x14ac:dyDescent="0.25">
      <c r="A185" s="21">
        <v>59</v>
      </c>
      <c r="B185" s="22"/>
      <c r="C185" s="23">
        <v>0</v>
      </c>
      <c r="D185" s="23">
        <f t="shared" si="2"/>
        <v>0</v>
      </c>
      <c r="E185" s="24"/>
      <c r="F185" s="51" t="s">
        <v>13</v>
      </c>
      <c r="G185" s="22"/>
      <c r="H185" s="53"/>
      <c r="I185" s="31"/>
      <c r="J185" s="28"/>
      <c r="K185" s="29"/>
      <c r="L185" s="29"/>
    </row>
    <row r="186" spans="1:12" ht="29.45" hidden="1" customHeight="1" x14ac:dyDescent="0.25">
      <c r="A186" s="21">
        <v>60</v>
      </c>
      <c r="B186" s="22"/>
      <c r="C186" s="23">
        <v>0</v>
      </c>
      <c r="D186" s="23">
        <f t="shared" si="2"/>
        <v>0</v>
      </c>
      <c r="E186" s="24"/>
      <c r="F186" s="51" t="s">
        <v>13</v>
      </c>
      <c r="G186" s="22"/>
      <c r="H186" s="53"/>
      <c r="I186" s="31"/>
      <c r="J186" s="28"/>
      <c r="K186" s="29"/>
      <c r="L186" s="29"/>
    </row>
    <row r="187" spans="1:12" ht="29.45" hidden="1" customHeight="1" x14ac:dyDescent="0.25">
      <c r="A187" s="21">
        <v>61</v>
      </c>
      <c r="B187" s="22"/>
      <c r="C187" s="23">
        <v>0</v>
      </c>
      <c r="D187" s="23">
        <f t="shared" si="2"/>
        <v>0</v>
      </c>
      <c r="E187" s="24"/>
      <c r="F187" s="51" t="s">
        <v>13</v>
      </c>
      <c r="G187" s="22"/>
      <c r="H187" s="53"/>
      <c r="I187" s="31"/>
      <c r="J187" s="28"/>
      <c r="K187" s="29"/>
      <c r="L187" s="29"/>
    </row>
    <row r="188" spans="1:12" ht="29.45" hidden="1" customHeight="1" x14ac:dyDescent="0.25">
      <c r="A188" s="21">
        <v>62</v>
      </c>
      <c r="B188" s="22"/>
      <c r="C188" s="23">
        <v>0</v>
      </c>
      <c r="D188" s="23">
        <f t="shared" si="2"/>
        <v>0</v>
      </c>
      <c r="E188" s="24"/>
      <c r="F188" s="51" t="s">
        <v>13</v>
      </c>
      <c r="G188" s="22"/>
      <c r="H188" s="53"/>
      <c r="I188" s="31"/>
      <c r="J188" s="28"/>
      <c r="K188" s="29"/>
      <c r="L188" s="29"/>
    </row>
    <row r="189" spans="1:12" ht="29.45" hidden="1" customHeight="1" x14ac:dyDescent="0.25">
      <c r="A189" s="21">
        <v>63</v>
      </c>
      <c r="B189" s="22"/>
      <c r="C189" s="23">
        <v>0</v>
      </c>
      <c r="D189" s="23">
        <f t="shared" si="2"/>
        <v>0</v>
      </c>
      <c r="E189" s="24"/>
      <c r="F189" s="51" t="s">
        <v>13</v>
      </c>
      <c r="G189" s="22"/>
      <c r="H189" s="53"/>
      <c r="I189" s="31"/>
      <c r="J189" s="28"/>
      <c r="K189" s="29"/>
      <c r="L189" s="29"/>
    </row>
    <row r="190" spans="1:12" ht="29.45" hidden="1" customHeight="1" x14ac:dyDescent="0.25">
      <c r="A190" s="21">
        <v>64</v>
      </c>
      <c r="B190" s="22"/>
      <c r="C190" s="23">
        <v>0</v>
      </c>
      <c r="D190" s="23">
        <f t="shared" si="2"/>
        <v>0</v>
      </c>
      <c r="E190" s="24"/>
      <c r="F190" s="51" t="s">
        <v>13</v>
      </c>
      <c r="G190" s="22"/>
      <c r="H190" s="53"/>
      <c r="I190" s="31"/>
      <c r="J190" s="28"/>
      <c r="K190" s="29"/>
      <c r="L190" s="29"/>
    </row>
    <row r="191" spans="1:12" ht="29.45" hidden="1" customHeight="1" x14ac:dyDescent="0.25">
      <c r="A191" s="21">
        <v>65</v>
      </c>
      <c r="B191" s="22"/>
      <c r="C191" s="23">
        <v>0</v>
      </c>
      <c r="D191" s="23">
        <f t="shared" si="2"/>
        <v>0</v>
      </c>
      <c r="E191" s="24"/>
      <c r="F191" s="51" t="s">
        <v>13</v>
      </c>
      <c r="G191" s="22"/>
      <c r="H191" s="53"/>
      <c r="I191" s="32"/>
      <c r="J191" s="28"/>
      <c r="K191" s="29"/>
      <c r="L191" s="29"/>
    </row>
    <row r="192" spans="1:12" ht="29.45" hidden="1" customHeight="1" x14ac:dyDescent="0.25">
      <c r="A192" s="21">
        <v>66</v>
      </c>
      <c r="B192" s="22"/>
      <c r="C192" s="23">
        <v>0</v>
      </c>
      <c r="D192" s="23">
        <f t="shared" si="2"/>
        <v>0</v>
      </c>
      <c r="E192" s="24"/>
      <c r="F192" s="51" t="s">
        <v>13</v>
      </c>
      <c r="G192" s="22"/>
      <c r="H192" s="53"/>
      <c r="I192" s="32"/>
      <c r="J192" s="28"/>
      <c r="K192" s="29"/>
      <c r="L192" s="29"/>
    </row>
    <row r="193" spans="1:12" ht="29.45" hidden="1" customHeight="1" x14ac:dyDescent="0.25">
      <c r="A193" s="21">
        <v>67</v>
      </c>
      <c r="B193" s="22"/>
      <c r="C193" s="23">
        <v>0</v>
      </c>
      <c r="D193" s="23">
        <f t="shared" si="2"/>
        <v>0</v>
      </c>
      <c r="E193" s="24"/>
      <c r="F193" s="51" t="s">
        <v>13</v>
      </c>
      <c r="G193" s="22"/>
      <c r="H193" s="53"/>
      <c r="I193" s="32"/>
      <c r="J193" s="28"/>
      <c r="K193" s="29"/>
      <c r="L193" s="29"/>
    </row>
    <row r="194" spans="1:12" ht="29.45" hidden="1" customHeight="1" x14ac:dyDescent="0.25">
      <c r="A194" s="21">
        <v>68</v>
      </c>
      <c r="B194" s="22"/>
      <c r="C194" s="23">
        <v>0</v>
      </c>
      <c r="D194" s="23">
        <f t="shared" si="2"/>
        <v>0</v>
      </c>
      <c r="E194" s="24"/>
      <c r="F194" s="51" t="s">
        <v>13</v>
      </c>
      <c r="G194" s="22"/>
      <c r="H194" s="53"/>
      <c r="I194" s="32"/>
      <c r="J194" s="28"/>
      <c r="K194" s="29"/>
      <c r="L194" s="29"/>
    </row>
    <row r="195" spans="1:12" ht="29.45" hidden="1" customHeight="1" x14ac:dyDescent="0.25">
      <c r="A195" s="21">
        <v>69</v>
      </c>
      <c r="B195" s="22"/>
      <c r="C195" s="23">
        <v>0</v>
      </c>
      <c r="D195" s="23">
        <f t="shared" si="2"/>
        <v>0</v>
      </c>
      <c r="E195" s="24"/>
      <c r="F195" s="51" t="s">
        <v>13</v>
      </c>
      <c r="G195" s="22"/>
      <c r="H195" s="53"/>
      <c r="I195" s="32"/>
      <c r="J195" s="28"/>
      <c r="K195" s="29"/>
      <c r="L195" s="29"/>
    </row>
    <row r="196" spans="1:12" ht="29.45" hidden="1" customHeight="1" x14ac:dyDescent="0.25">
      <c r="A196" s="21">
        <v>70</v>
      </c>
      <c r="B196" s="22"/>
      <c r="C196" s="23">
        <v>0</v>
      </c>
      <c r="D196" s="23">
        <f t="shared" si="2"/>
        <v>0</v>
      </c>
      <c r="E196" s="24"/>
      <c r="F196" s="51" t="s">
        <v>13</v>
      </c>
      <c r="G196" s="22"/>
      <c r="H196" s="53"/>
      <c r="I196" s="32"/>
      <c r="J196" s="28"/>
      <c r="K196" s="29"/>
      <c r="L196" s="29"/>
    </row>
    <row r="197" spans="1:12" ht="29.45" hidden="1" customHeight="1" x14ac:dyDescent="0.25">
      <c r="A197" s="21">
        <v>72</v>
      </c>
      <c r="B197" s="22"/>
      <c r="C197" s="23">
        <v>0</v>
      </c>
      <c r="D197" s="23">
        <f t="shared" si="2"/>
        <v>0</v>
      </c>
      <c r="E197" s="24"/>
      <c r="F197" s="51" t="s">
        <v>13</v>
      </c>
      <c r="G197" s="22"/>
      <c r="H197" s="53"/>
      <c r="I197" s="32"/>
      <c r="J197" s="28"/>
      <c r="K197" s="29"/>
      <c r="L197" s="29"/>
    </row>
    <row r="198" spans="1:12" ht="29.45" hidden="1" customHeight="1" x14ac:dyDescent="0.25">
      <c r="A198" s="21">
        <v>73</v>
      </c>
      <c r="B198" s="22"/>
      <c r="C198" s="23">
        <v>0</v>
      </c>
      <c r="D198" s="23">
        <f t="shared" si="2"/>
        <v>0</v>
      </c>
      <c r="E198" s="24"/>
      <c r="F198" s="51" t="s">
        <v>13</v>
      </c>
      <c r="G198" s="22"/>
      <c r="H198" s="53"/>
      <c r="I198" s="32"/>
      <c r="J198" s="28"/>
      <c r="K198" s="29"/>
      <c r="L198" s="29"/>
    </row>
    <row r="199" spans="1:12" ht="29.45" hidden="1" customHeight="1" x14ac:dyDescent="0.25">
      <c r="A199" s="21">
        <v>74</v>
      </c>
      <c r="B199" s="22"/>
      <c r="C199" s="23">
        <v>0</v>
      </c>
      <c r="D199" s="23">
        <f t="shared" si="2"/>
        <v>0</v>
      </c>
      <c r="E199" s="24"/>
      <c r="F199" s="51" t="s">
        <v>13</v>
      </c>
      <c r="G199" s="22"/>
      <c r="H199" s="53"/>
      <c r="I199" s="32"/>
      <c r="J199" s="28"/>
      <c r="K199" s="29"/>
      <c r="L199" s="29"/>
    </row>
    <row r="200" spans="1:12" ht="29.45" hidden="1" customHeight="1" x14ac:dyDescent="0.25">
      <c r="A200" s="21">
        <v>76</v>
      </c>
      <c r="B200" s="22"/>
      <c r="C200" s="23">
        <v>0</v>
      </c>
      <c r="D200" s="23">
        <f t="shared" si="2"/>
        <v>0</v>
      </c>
      <c r="E200" s="24"/>
      <c r="F200" s="51" t="s">
        <v>13</v>
      </c>
      <c r="G200" s="22"/>
      <c r="H200" s="53"/>
      <c r="I200" s="32"/>
      <c r="J200" s="28"/>
      <c r="K200" s="29"/>
      <c r="L200" s="29"/>
    </row>
    <row r="201" spans="1:12" ht="29.45" hidden="1" customHeight="1" x14ac:dyDescent="0.25">
      <c r="A201" s="21">
        <v>77</v>
      </c>
      <c r="B201" s="22"/>
      <c r="C201" s="23">
        <v>0</v>
      </c>
      <c r="D201" s="23">
        <f t="shared" si="2"/>
        <v>0</v>
      </c>
      <c r="E201" s="24"/>
      <c r="F201" s="51" t="s">
        <v>13</v>
      </c>
      <c r="G201" s="22"/>
      <c r="H201" s="53"/>
      <c r="I201" s="32"/>
      <c r="J201" s="28"/>
      <c r="K201" s="29"/>
      <c r="L201" s="29"/>
    </row>
    <row r="202" spans="1:12" ht="29.45" hidden="1" customHeight="1" x14ac:dyDescent="0.25">
      <c r="A202" s="21">
        <v>78</v>
      </c>
      <c r="B202" s="22"/>
      <c r="C202" s="23">
        <v>0</v>
      </c>
      <c r="D202" s="23">
        <f t="shared" si="2"/>
        <v>0</v>
      </c>
      <c r="E202" s="24"/>
      <c r="F202" s="51" t="s">
        <v>13</v>
      </c>
      <c r="G202" s="22"/>
      <c r="H202" s="53"/>
      <c r="I202" s="32"/>
      <c r="J202" s="28"/>
      <c r="K202" s="29"/>
      <c r="L202" s="29"/>
    </row>
    <row r="203" spans="1:12" ht="29.45" hidden="1" customHeight="1" x14ac:dyDescent="0.25">
      <c r="A203" s="21">
        <v>79</v>
      </c>
      <c r="B203" s="22"/>
      <c r="C203" s="23">
        <v>0</v>
      </c>
      <c r="D203" s="23">
        <f t="shared" si="2"/>
        <v>0</v>
      </c>
      <c r="E203" s="24"/>
      <c r="F203" s="51" t="s">
        <v>13</v>
      </c>
      <c r="G203" s="22"/>
      <c r="H203" s="53"/>
      <c r="I203" s="32"/>
      <c r="J203" s="28"/>
      <c r="K203" s="29"/>
      <c r="L203" s="29"/>
    </row>
    <row r="204" spans="1:12" ht="29.45" hidden="1" customHeight="1" x14ac:dyDescent="0.25">
      <c r="A204" s="21">
        <v>80</v>
      </c>
      <c r="B204" s="22"/>
      <c r="C204" s="23">
        <v>0</v>
      </c>
      <c r="D204" s="23">
        <f t="shared" si="2"/>
        <v>0</v>
      </c>
      <c r="E204" s="24"/>
      <c r="F204" s="51" t="s">
        <v>13</v>
      </c>
      <c r="G204" s="22"/>
      <c r="H204" s="53"/>
      <c r="I204" s="32"/>
      <c r="J204" s="28"/>
      <c r="K204" s="29"/>
      <c r="L204" s="29"/>
    </row>
    <row r="205" spans="1:12" ht="29.45" hidden="1" customHeight="1" x14ac:dyDescent="0.25">
      <c r="A205" s="21">
        <v>81</v>
      </c>
      <c r="B205" s="22"/>
      <c r="C205" s="23">
        <v>0</v>
      </c>
      <c r="D205" s="23">
        <f t="shared" si="2"/>
        <v>0</v>
      </c>
      <c r="E205" s="24"/>
      <c r="F205" s="51" t="s">
        <v>13</v>
      </c>
      <c r="G205" s="22"/>
      <c r="H205" s="53"/>
      <c r="I205" s="32"/>
      <c r="J205" s="28"/>
      <c r="K205" s="29"/>
      <c r="L205" s="29"/>
    </row>
    <row r="206" spans="1:12" ht="29.45" hidden="1" customHeight="1" x14ac:dyDescent="0.25">
      <c r="A206" s="21">
        <v>82</v>
      </c>
      <c r="B206" s="22"/>
      <c r="C206" s="23">
        <v>0</v>
      </c>
      <c r="D206" s="23">
        <f t="shared" si="2"/>
        <v>0</v>
      </c>
      <c r="E206" s="24"/>
      <c r="F206" s="51" t="s">
        <v>13</v>
      </c>
      <c r="G206" s="22"/>
      <c r="H206" s="53"/>
      <c r="I206" s="32"/>
      <c r="J206" s="28"/>
      <c r="K206" s="29"/>
      <c r="L206" s="29"/>
    </row>
    <row r="207" spans="1:12" ht="29.45" hidden="1" customHeight="1" x14ac:dyDescent="0.25">
      <c r="A207" s="21">
        <v>83</v>
      </c>
      <c r="B207" s="22"/>
      <c r="C207" s="23">
        <v>0</v>
      </c>
      <c r="D207" s="23">
        <f t="shared" si="2"/>
        <v>0</v>
      </c>
      <c r="E207" s="24"/>
      <c r="F207" s="51" t="s">
        <v>13</v>
      </c>
      <c r="G207" s="22"/>
      <c r="H207" s="53"/>
      <c r="I207" s="32"/>
      <c r="J207" s="28"/>
      <c r="K207" s="29"/>
      <c r="L207" s="29"/>
    </row>
    <row r="208" spans="1:12" ht="29.45" hidden="1" customHeight="1" x14ac:dyDescent="0.25">
      <c r="A208" s="21">
        <v>84</v>
      </c>
      <c r="B208" s="22"/>
      <c r="C208" s="23">
        <v>0</v>
      </c>
      <c r="D208" s="23">
        <f t="shared" si="2"/>
        <v>0</v>
      </c>
      <c r="E208" s="24"/>
      <c r="F208" s="51" t="s">
        <v>13</v>
      </c>
      <c r="G208" s="22"/>
      <c r="H208" s="53"/>
      <c r="I208" s="32"/>
      <c r="J208" s="28"/>
      <c r="K208" s="29"/>
      <c r="L208" s="29"/>
    </row>
    <row r="209" spans="1:12" ht="29.45" hidden="1" customHeight="1" x14ac:dyDescent="0.25">
      <c r="A209" s="21">
        <v>85</v>
      </c>
      <c r="B209" s="22"/>
      <c r="C209" s="23">
        <v>0</v>
      </c>
      <c r="D209" s="23">
        <f t="shared" si="2"/>
        <v>0</v>
      </c>
      <c r="E209" s="24"/>
      <c r="F209" s="51" t="s">
        <v>13</v>
      </c>
      <c r="G209" s="22"/>
      <c r="H209" s="53"/>
      <c r="I209" s="32"/>
      <c r="J209" s="28"/>
      <c r="K209" s="29"/>
      <c r="L209" s="29"/>
    </row>
    <row r="210" spans="1:12" ht="29.45" hidden="1" customHeight="1" x14ac:dyDescent="0.25">
      <c r="A210" s="21">
        <v>86</v>
      </c>
      <c r="B210" s="22"/>
      <c r="C210" s="23">
        <v>0</v>
      </c>
      <c r="D210" s="23">
        <f t="shared" si="2"/>
        <v>0</v>
      </c>
      <c r="E210" s="24"/>
      <c r="F210" s="51" t="s">
        <v>13</v>
      </c>
      <c r="G210" s="22"/>
      <c r="H210" s="53"/>
      <c r="I210" s="32"/>
      <c r="J210" s="28"/>
      <c r="K210" s="29"/>
      <c r="L210" s="29"/>
    </row>
    <row r="211" spans="1:12" ht="29.45" hidden="1" customHeight="1" x14ac:dyDescent="0.25">
      <c r="A211" s="21">
        <v>87</v>
      </c>
      <c r="B211" s="22"/>
      <c r="C211" s="23">
        <v>0</v>
      </c>
      <c r="D211" s="23">
        <f t="shared" si="2"/>
        <v>0</v>
      </c>
      <c r="E211" s="24"/>
      <c r="F211" s="51" t="s">
        <v>13</v>
      </c>
      <c r="G211" s="22"/>
      <c r="H211" s="53"/>
      <c r="I211" s="32"/>
      <c r="J211" s="28"/>
      <c r="K211" s="29"/>
      <c r="L211" s="29"/>
    </row>
    <row r="212" spans="1:12" ht="29.45" hidden="1" customHeight="1" x14ac:dyDescent="0.25">
      <c r="A212" s="21">
        <v>88</v>
      </c>
      <c r="B212" s="22"/>
      <c r="C212" s="23">
        <v>0</v>
      </c>
      <c r="D212" s="23">
        <f t="shared" si="2"/>
        <v>0</v>
      </c>
      <c r="E212" s="33"/>
      <c r="F212" s="51" t="s">
        <v>13</v>
      </c>
      <c r="G212" s="22"/>
      <c r="H212" s="53"/>
      <c r="I212" s="31"/>
      <c r="J212" s="28"/>
      <c r="K212" s="29"/>
      <c r="L212" s="29"/>
    </row>
    <row r="213" spans="1:12" ht="29.45" hidden="1" customHeight="1" x14ac:dyDescent="0.25">
      <c r="A213" s="21">
        <v>89</v>
      </c>
      <c r="B213" s="34"/>
      <c r="C213" s="23">
        <v>0</v>
      </c>
      <c r="D213" s="23">
        <f t="shared" si="2"/>
        <v>0</v>
      </c>
      <c r="E213" s="33"/>
      <c r="F213" s="51" t="s">
        <v>13</v>
      </c>
      <c r="G213" s="34"/>
      <c r="H213" s="53"/>
      <c r="I213" s="31"/>
      <c r="J213" s="28"/>
      <c r="K213" s="29"/>
      <c r="L213" s="29"/>
    </row>
    <row r="214" spans="1:12" ht="29.45" hidden="1" customHeight="1" x14ac:dyDescent="0.25">
      <c r="A214" s="21">
        <v>90</v>
      </c>
      <c r="B214" s="34"/>
      <c r="C214" s="23">
        <v>0</v>
      </c>
      <c r="D214" s="23">
        <f t="shared" si="2"/>
        <v>0</v>
      </c>
      <c r="E214" s="33"/>
      <c r="F214" s="51" t="s">
        <v>13</v>
      </c>
      <c r="G214" s="34"/>
      <c r="H214" s="53"/>
      <c r="I214" s="31"/>
      <c r="J214" s="28"/>
      <c r="K214" s="29"/>
      <c r="L214" s="29"/>
    </row>
    <row r="215" spans="1:12" ht="29.45" hidden="1" customHeight="1" x14ac:dyDescent="0.25">
      <c r="A215" s="21">
        <v>91</v>
      </c>
      <c r="B215" s="34"/>
      <c r="C215" s="23">
        <v>0</v>
      </c>
      <c r="D215" s="23">
        <f t="shared" si="2"/>
        <v>0</v>
      </c>
      <c r="E215" s="33"/>
      <c r="F215" s="51" t="s">
        <v>13</v>
      </c>
      <c r="G215" s="34"/>
      <c r="H215" s="53"/>
      <c r="I215" s="31"/>
      <c r="J215" s="28"/>
      <c r="K215" s="29"/>
      <c r="L215" s="29"/>
    </row>
    <row r="216" spans="1:12" ht="29.45" hidden="1" customHeight="1" x14ac:dyDescent="0.25">
      <c r="A216" s="21">
        <v>92</v>
      </c>
      <c r="B216" s="22"/>
      <c r="C216" s="23">
        <v>0</v>
      </c>
      <c r="D216" s="23">
        <f t="shared" si="2"/>
        <v>0</v>
      </c>
      <c r="E216" s="33"/>
      <c r="F216" s="51" t="s">
        <v>13</v>
      </c>
      <c r="G216" s="22"/>
      <c r="H216" s="53"/>
      <c r="I216" s="31"/>
      <c r="J216" s="28"/>
      <c r="K216" s="29"/>
      <c r="L216" s="29"/>
    </row>
    <row r="217" spans="1:12" ht="29.45" hidden="1" customHeight="1" x14ac:dyDescent="0.25">
      <c r="A217" s="21">
        <v>78</v>
      </c>
      <c r="B217" s="22"/>
      <c r="C217" s="23">
        <v>0</v>
      </c>
      <c r="D217" s="23">
        <f t="shared" si="2"/>
        <v>0</v>
      </c>
      <c r="E217" s="33" t="s">
        <v>14</v>
      </c>
      <c r="F217" s="51" t="s">
        <v>13</v>
      </c>
      <c r="G217" s="22"/>
      <c r="H217" s="53"/>
      <c r="I217" s="55"/>
      <c r="J217" s="28"/>
      <c r="K217" s="29"/>
      <c r="L217" s="29"/>
    </row>
    <row r="218" spans="1:12" ht="29.45" hidden="1" customHeight="1" x14ac:dyDescent="0.25">
      <c r="A218" s="21">
        <v>79</v>
      </c>
      <c r="B218" s="22"/>
      <c r="C218" s="23">
        <v>0</v>
      </c>
      <c r="D218" s="23">
        <v>0</v>
      </c>
      <c r="E218" s="33" t="s">
        <v>14</v>
      </c>
      <c r="F218" s="51" t="s">
        <v>13</v>
      </c>
      <c r="G218" s="22"/>
      <c r="H218" s="53"/>
      <c r="I218" s="55"/>
      <c r="J218" s="28"/>
      <c r="K218" s="29"/>
      <c r="L218" s="29"/>
    </row>
    <row r="219" spans="1:12" ht="29.45" hidden="1" customHeight="1" x14ac:dyDescent="0.25">
      <c r="A219" s="21">
        <v>80</v>
      </c>
      <c r="B219" s="22"/>
      <c r="C219" s="23">
        <v>0</v>
      </c>
      <c r="D219" s="23">
        <f t="shared" si="2"/>
        <v>0</v>
      </c>
      <c r="E219" s="33" t="s">
        <v>14</v>
      </c>
      <c r="F219" s="51" t="s">
        <v>13</v>
      </c>
      <c r="G219" s="22"/>
      <c r="H219" s="53"/>
      <c r="I219" s="30"/>
      <c r="J219" s="28"/>
      <c r="K219" s="29"/>
      <c r="L219" s="29"/>
    </row>
    <row r="220" spans="1:12" ht="29.45" hidden="1" customHeight="1" x14ac:dyDescent="0.25">
      <c r="A220" s="21">
        <v>81</v>
      </c>
      <c r="B220" s="22"/>
      <c r="C220" s="23">
        <v>0</v>
      </c>
      <c r="D220" s="23">
        <f t="shared" si="2"/>
        <v>0</v>
      </c>
      <c r="E220" s="24" t="s">
        <v>14</v>
      </c>
      <c r="F220" s="51" t="s">
        <v>13</v>
      </c>
      <c r="G220" s="22"/>
      <c r="H220" s="53"/>
      <c r="I220" s="31"/>
      <c r="J220" s="28"/>
      <c r="K220" s="29"/>
      <c r="L220" s="29"/>
    </row>
    <row r="221" spans="1:12" ht="29.45" hidden="1" customHeight="1" x14ac:dyDescent="0.25">
      <c r="A221" s="21">
        <v>82</v>
      </c>
      <c r="B221" s="22"/>
      <c r="C221" s="23">
        <v>0</v>
      </c>
      <c r="D221" s="23">
        <f t="shared" si="2"/>
        <v>0</v>
      </c>
      <c r="E221" s="24" t="s">
        <v>14</v>
      </c>
      <c r="F221" s="51" t="s">
        <v>13</v>
      </c>
      <c r="G221" s="22"/>
      <c r="H221" s="53"/>
      <c r="I221" s="31"/>
      <c r="J221" s="28"/>
      <c r="K221" s="29"/>
      <c r="L221" s="29"/>
    </row>
    <row r="222" spans="1:12" ht="29.45" hidden="1" customHeight="1" x14ac:dyDescent="0.25">
      <c r="A222" s="21">
        <v>83</v>
      </c>
      <c r="B222" s="22"/>
      <c r="C222" s="23">
        <v>0</v>
      </c>
      <c r="D222" s="23">
        <f t="shared" si="2"/>
        <v>0</v>
      </c>
      <c r="E222" s="24" t="s">
        <v>14</v>
      </c>
      <c r="F222" s="51" t="s">
        <v>13</v>
      </c>
      <c r="G222" s="22"/>
      <c r="H222" s="53"/>
      <c r="I222" s="31"/>
      <c r="J222" s="28"/>
      <c r="K222" s="29"/>
      <c r="L222" s="29"/>
    </row>
    <row r="223" spans="1:12" ht="29.45" hidden="1" customHeight="1" x14ac:dyDescent="0.25">
      <c r="A223" s="21">
        <v>84</v>
      </c>
      <c r="B223" s="22"/>
      <c r="C223" s="23">
        <v>0</v>
      </c>
      <c r="D223" s="23">
        <f t="shared" si="2"/>
        <v>0</v>
      </c>
      <c r="E223" s="52" t="s">
        <v>14</v>
      </c>
      <c r="F223" s="51" t="s">
        <v>13</v>
      </c>
      <c r="G223" s="22"/>
      <c r="H223" s="53"/>
      <c r="I223" s="31"/>
      <c r="J223" s="28"/>
      <c r="K223" s="29"/>
      <c r="L223" s="29"/>
    </row>
    <row r="224" spans="1:12" ht="29.45" hidden="1" customHeight="1" x14ac:dyDescent="0.25">
      <c r="A224" s="21">
        <v>85</v>
      </c>
      <c r="B224" s="22"/>
      <c r="C224" s="23">
        <v>0</v>
      </c>
      <c r="D224" s="23">
        <f t="shared" si="2"/>
        <v>0</v>
      </c>
      <c r="E224" s="33" t="s">
        <v>12</v>
      </c>
      <c r="F224" s="51" t="s">
        <v>13</v>
      </c>
      <c r="G224" s="22"/>
      <c r="H224" s="53"/>
      <c r="I224" s="31"/>
      <c r="J224" s="28"/>
      <c r="K224" s="29"/>
      <c r="L224" s="29"/>
    </row>
    <row r="225" spans="1:12" ht="29.45" hidden="1" customHeight="1" x14ac:dyDescent="0.25">
      <c r="A225" s="21">
        <v>86</v>
      </c>
      <c r="B225" s="22"/>
      <c r="C225" s="23">
        <v>0</v>
      </c>
      <c r="D225" s="23">
        <f t="shared" si="2"/>
        <v>0</v>
      </c>
      <c r="E225" s="33" t="s">
        <v>12</v>
      </c>
      <c r="F225" s="51" t="s">
        <v>13</v>
      </c>
      <c r="G225" s="22"/>
      <c r="H225" s="53"/>
      <c r="I225" s="31"/>
      <c r="J225" s="28"/>
      <c r="K225" s="29"/>
      <c r="L225" s="29"/>
    </row>
    <row r="226" spans="1:12" ht="29.45" hidden="1" customHeight="1" x14ac:dyDescent="0.25">
      <c r="A226" s="21">
        <v>87</v>
      </c>
      <c r="B226" s="22"/>
      <c r="C226" s="23">
        <v>0</v>
      </c>
      <c r="D226" s="23">
        <f t="shared" si="2"/>
        <v>0</v>
      </c>
      <c r="E226" s="33" t="s">
        <v>14</v>
      </c>
      <c r="F226" s="51" t="s">
        <v>13</v>
      </c>
      <c r="G226" s="22"/>
      <c r="H226" s="53"/>
      <c r="I226" s="31"/>
      <c r="J226" s="28"/>
      <c r="K226" s="29"/>
      <c r="L226" s="29"/>
    </row>
    <row r="227" spans="1:12" ht="29.45" hidden="1" customHeight="1" x14ac:dyDescent="0.25">
      <c r="A227" s="21">
        <v>88</v>
      </c>
      <c r="B227" s="22"/>
      <c r="C227" s="23">
        <v>0</v>
      </c>
      <c r="D227" s="23">
        <f t="shared" si="2"/>
        <v>0</v>
      </c>
      <c r="E227" s="33" t="s">
        <v>14</v>
      </c>
      <c r="F227" s="51" t="s">
        <v>13</v>
      </c>
      <c r="G227" s="22"/>
      <c r="H227" s="53"/>
      <c r="I227" s="31"/>
      <c r="J227" s="28"/>
      <c r="K227" s="29"/>
      <c r="L227" s="29"/>
    </row>
    <row r="228" spans="1:12" ht="29.45" hidden="1" customHeight="1" x14ac:dyDescent="0.25">
      <c r="A228" s="21">
        <v>89</v>
      </c>
      <c r="B228" s="22"/>
      <c r="C228" s="23">
        <v>0</v>
      </c>
      <c r="D228" s="23">
        <f t="shared" si="2"/>
        <v>0</v>
      </c>
      <c r="E228" s="33" t="s">
        <v>12</v>
      </c>
      <c r="F228" s="51" t="s">
        <v>13</v>
      </c>
      <c r="G228" s="22"/>
      <c r="H228" s="53"/>
      <c r="I228" s="31"/>
      <c r="J228" s="28"/>
      <c r="K228" s="29"/>
      <c r="L228" s="29"/>
    </row>
    <row r="229" spans="1:12" ht="29.45" hidden="1" customHeight="1" x14ac:dyDescent="0.25">
      <c r="A229" s="21">
        <v>90</v>
      </c>
      <c r="B229" s="22"/>
      <c r="C229" s="23">
        <v>0</v>
      </c>
      <c r="D229" s="23">
        <f t="shared" si="2"/>
        <v>0</v>
      </c>
      <c r="E229" s="33" t="s">
        <v>12</v>
      </c>
      <c r="F229" s="51" t="s">
        <v>13</v>
      </c>
      <c r="G229" s="22"/>
      <c r="H229" s="53"/>
      <c r="I229" s="31"/>
      <c r="J229" s="28"/>
      <c r="K229" s="29"/>
      <c r="L229" s="29"/>
    </row>
    <row r="230" spans="1:12" ht="29.45" hidden="1" customHeight="1" x14ac:dyDescent="0.25">
      <c r="A230" s="21">
        <v>91</v>
      </c>
      <c r="B230" s="22"/>
      <c r="C230" s="23">
        <v>0</v>
      </c>
      <c r="D230" s="23">
        <f t="shared" si="2"/>
        <v>0</v>
      </c>
      <c r="E230" s="33" t="s">
        <v>12</v>
      </c>
      <c r="F230" s="51" t="s">
        <v>13</v>
      </c>
      <c r="G230" s="22"/>
      <c r="H230" s="53"/>
      <c r="I230" s="31"/>
      <c r="J230" s="28"/>
      <c r="K230" s="29"/>
      <c r="L230" s="29"/>
    </row>
    <row r="231" spans="1:12" ht="29.45" hidden="1" customHeight="1" x14ac:dyDescent="0.25">
      <c r="A231" s="21">
        <v>92</v>
      </c>
      <c r="B231" s="22"/>
      <c r="C231" s="23">
        <v>0</v>
      </c>
      <c r="D231" s="23">
        <f t="shared" si="2"/>
        <v>0</v>
      </c>
      <c r="E231" s="33" t="s">
        <v>12</v>
      </c>
      <c r="F231" s="51" t="s">
        <v>13</v>
      </c>
      <c r="G231" s="22"/>
      <c r="H231" s="53"/>
      <c r="I231" s="31"/>
      <c r="J231" s="28"/>
      <c r="K231" s="29"/>
      <c r="L231" s="29"/>
    </row>
    <row r="232" spans="1:12" ht="29.45" hidden="1" customHeight="1" x14ac:dyDescent="0.25">
      <c r="A232" s="21">
        <v>93</v>
      </c>
      <c r="B232" s="22"/>
      <c r="C232" s="23">
        <v>0</v>
      </c>
      <c r="D232" s="23">
        <f t="shared" si="2"/>
        <v>0</v>
      </c>
      <c r="E232" s="33" t="s">
        <v>14</v>
      </c>
      <c r="F232" s="51" t="s">
        <v>13</v>
      </c>
      <c r="G232" s="22"/>
      <c r="H232" s="53"/>
      <c r="I232" s="31"/>
      <c r="J232" s="28"/>
      <c r="K232" s="29"/>
      <c r="L232" s="29"/>
    </row>
    <row r="233" spans="1:12" ht="29.45" hidden="1" customHeight="1" x14ac:dyDescent="0.25">
      <c r="A233" s="21">
        <v>94</v>
      </c>
      <c r="B233" s="22"/>
      <c r="C233" s="23">
        <v>0</v>
      </c>
      <c r="D233" s="23">
        <f t="shared" si="2"/>
        <v>0</v>
      </c>
      <c r="E233" s="33" t="s">
        <v>14</v>
      </c>
      <c r="F233" s="51" t="s">
        <v>13</v>
      </c>
      <c r="G233" s="22"/>
      <c r="H233" s="53"/>
      <c r="I233" s="31"/>
      <c r="J233" s="28"/>
      <c r="K233" s="29"/>
      <c r="L233" s="29"/>
    </row>
    <row r="234" spans="1:12" ht="29.45" hidden="1" customHeight="1" x14ac:dyDescent="0.25">
      <c r="A234" s="21">
        <v>95</v>
      </c>
      <c r="B234" s="22"/>
      <c r="C234" s="23">
        <v>0</v>
      </c>
      <c r="D234" s="23">
        <f t="shared" si="2"/>
        <v>0</v>
      </c>
      <c r="E234" s="33" t="s">
        <v>14</v>
      </c>
      <c r="F234" s="51" t="s">
        <v>13</v>
      </c>
      <c r="G234" s="22"/>
      <c r="H234" s="53"/>
      <c r="I234" s="31"/>
      <c r="J234" s="28"/>
      <c r="K234" s="29"/>
      <c r="L234" s="29"/>
    </row>
    <row r="235" spans="1:12" ht="29.45" hidden="1" customHeight="1" x14ac:dyDescent="0.25">
      <c r="A235" s="21">
        <v>96</v>
      </c>
      <c r="B235" s="22"/>
      <c r="C235" s="23">
        <v>0</v>
      </c>
      <c r="D235" s="23">
        <f t="shared" si="2"/>
        <v>0</v>
      </c>
      <c r="E235" s="33" t="s">
        <v>14</v>
      </c>
      <c r="F235" s="51" t="s">
        <v>13</v>
      </c>
      <c r="G235" s="22"/>
      <c r="H235" s="53"/>
      <c r="I235" s="31"/>
      <c r="J235" s="28"/>
      <c r="K235" s="29"/>
      <c r="L235" s="29"/>
    </row>
    <row r="236" spans="1:12" ht="29.45" hidden="1" customHeight="1" x14ac:dyDescent="0.25">
      <c r="A236" s="21">
        <v>97</v>
      </c>
      <c r="B236" s="22"/>
      <c r="C236" s="23">
        <v>0</v>
      </c>
      <c r="D236" s="23">
        <f t="shared" si="2"/>
        <v>0</v>
      </c>
      <c r="E236" s="33" t="s">
        <v>14</v>
      </c>
      <c r="F236" s="51" t="s">
        <v>13</v>
      </c>
      <c r="G236" s="22"/>
      <c r="H236" s="53"/>
      <c r="I236" s="31"/>
      <c r="J236" s="28"/>
      <c r="K236" s="29"/>
      <c r="L236" s="29"/>
    </row>
    <row r="237" spans="1:12" ht="29.45" hidden="1" customHeight="1" x14ac:dyDescent="0.25">
      <c r="A237" s="21">
        <v>98</v>
      </c>
      <c r="B237" s="22"/>
      <c r="C237" s="23">
        <v>0</v>
      </c>
      <c r="D237" s="23">
        <f t="shared" ref="D237:D253" si="3">SUM(C237)</f>
        <v>0</v>
      </c>
      <c r="E237" s="33" t="s">
        <v>14</v>
      </c>
      <c r="F237" s="51" t="s">
        <v>13</v>
      </c>
      <c r="G237" s="22"/>
      <c r="H237" s="53"/>
      <c r="I237" s="31"/>
      <c r="J237" s="28"/>
      <c r="K237" s="29"/>
      <c r="L237" s="29"/>
    </row>
    <row r="238" spans="1:12" ht="29.45" hidden="1" customHeight="1" x14ac:dyDescent="0.25">
      <c r="A238" s="21">
        <v>99</v>
      </c>
      <c r="B238" s="22"/>
      <c r="C238" s="23">
        <v>0</v>
      </c>
      <c r="D238" s="23">
        <f t="shared" si="3"/>
        <v>0</v>
      </c>
      <c r="E238" s="33" t="s">
        <v>14</v>
      </c>
      <c r="F238" s="51" t="s">
        <v>13</v>
      </c>
      <c r="G238" s="22"/>
      <c r="H238" s="53"/>
      <c r="I238" s="31"/>
      <c r="J238" s="28"/>
      <c r="K238" s="29"/>
      <c r="L238" s="29"/>
    </row>
    <row r="239" spans="1:12" ht="29.45" hidden="1" customHeight="1" x14ac:dyDescent="0.25">
      <c r="A239" s="21">
        <v>100</v>
      </c>
      <c r="B239" s="22"/>
      <c r="C239" s="23">
        <v>0</v>
      </c>
      <c r="D239" s="23">
        <f t="shared" si="3"/>
        <v>0</v>
      </c>
      <c r="E239" s="24" t="s">
        <v>14</v>
      </c>
      <c r="F239" s="51" t="s">
        <v>13</v>
      </c>
      <c r="G239" s="22"/>
      <c r="H239" s="53"/>
      <c r="I239" s="31"/>
      <c r="J239" s="28"/>
      <c r="K239" s="29"/>
      <c r="L239" s="29"/>
    </row>
    <row r="240" spans="1:12" ht="29.45" hidden="1" customHeight="1" x14ac:dyDescent="0.25">
      <c r="A240" s="21">
        <v>101</v>
      </c>
      <c r="B240" s="22"/>
      <c r="C240" s="23">
        <v>0</v>
      </c>
      <c r="D240" s="23">
        <f t="shared" si="3"/>
        <v>0</v>
      </c>
      <c r="E240" s="24"/>
      <c r="F240" s="51" t="s">
        <v>13</v>
      </c>
      <c r="G240" s="22"/>
      <c r="H240" s="53"/>
      <c r="I240" s="31"/>
      <c r="J240" s="28"/>
      <c r="K240" s="29"/>
      <c r="L240" s="29"/>
    </row>
    <row r="241" spans="1:12" ht="29.45" hidden="1" customHeight="1" x14ac:dyDescent="0.25">
      <c r="A241" s="21">
        <v>102</v>
      </c>
      <c r="B241" s="22"/>
      <c r="C241" s="23">
        <v>0</v>
      </c>
      <c r="D241" s="23">
        <f t="shared" si="3"/>
        <v>0</v>
      </c>
      <c r="E241" s="24"/>
      <c r="F241" s="51" t="s">
        <v>13</v>
      </c>
      <c r="G241" s="22"/>
      <c r="H241" s="53"/>
      <c r="I241" s="31"/>
      <c r="J241" s="28"/>
      <c r="K241" s="29"/>
      <c r="L241" s="29"/>
    </row>
    <row r="242" spans="1:12" ht="29.45" hidden="1" customHeight="1" x14ac:dyDescent="0.25">
      <c r="A242" s="21">
        <v>103</v>
      </c>
      <c r="B242" s="22"/>
      <c r="C242" s="23">
        <v>0</v>
      </c>
      <c r="D242" s="23">
        <f t="shared" si="3"/>
        <v>0</v>
      </c>
      <c r="E242" s="24"/>
      <c r="F242" s="51" t="s">
        <v>13</v>
      </c>
      <c r="G242" s="22"/>
      <c r="H242" s="53"/>
      <c r="I242" s="31"/>
      <c r="J242" s="28"/>
      <c r="K242" s="29"/>
      <c r="L242" s="29"/>
    </row>
    <row r="243" spans="1:12" ht="29.45" hidden="1" customHeight="1" x14ac:dyDescent="0.25">
      <c r="A243" s="21">
        <v>104</v>
      </c>
      <c r="B243" s="22"/>
      <c r="C243" s="23">
        <v>0</v>
      </c>
      <c r="D243" s="23">
        <f t="shared" si="3"/>
        <v>0</v>
      </c>
      <c r="E243" s="24"/>
      <c r="F243" s="51" t="s">
        <v>13</v>
      </c>
      <c r="G243" s="22"/>
      <c r="H243" s="53"/>
      <c r="I243" s="31"/>
      <c r="J243" s="28"/>
      <c r="K243" s="29"/>
      <c r="L243" s="29"/>
    </row>
    <row r="244" spans="1:12" ht="29.45" hidden="1" customHeight="1" x14ac:dyDescent="0.25">
      <c r="A244" s="21">
        <v>105</v>
      </c>
      <c r="B244" s="56"/>
      <c r="C244" s="23">
        <v>0</v>
      </c>
      <c r="D244" s="23">
        <f t="shared" si="3"/>
        <v>0</v>
      </c>
      <c r="E244" s="24"/>
      <c r="F244" s="51" t="s">
        <v>13</v>
      </c>
      <c r="G244" s="22"/>
      <c r="H244" s="53"/>
      <c r="I244" s="31"/>
      <c r="J244" s="28"/>
      <c r="K244" s="29"/>
      <c r="L244" s="29"/>
    </row>
    <row r="245" spans="1:12" ht="29.45" hidden="1" customHeight="1" x14ac:dyDescent="0.25">
      <c r="A245" s="21">
        <v>106</v>
      </c>
      <c r="B245" s="56"/>
      <c r="C245" s="23">
        <v>0</v>
      </c>
      <c r="D245" s="23">
        <f t="shared" si="3"/>
        <v>0</v>
      </c>
      <c r="E245" s="24"/>
      <c r="F245" s="51" t="s">
        <v>13</v>
      </c>
      <c r="G245" s="22"/>
      <c r="H245" s="53"/>
      <c r="I245" s="31"/>
      <c r="J245" s="28"/>
      <c r="K245" s="29"/>
      <c r="L245" s="29"/>
    </row>
    <row r="246" spans="1:12" ht="29.45" hidden="1" customHeight="1" x14ac:dyDescent="0.25">
      <c r="A246" s="21">
        <v>107</v>
      </c>
      <c r="B246" s="56"/>
      <c r="C246" s="23">
        <v>0</v>
      </c>
      <c r="D246" s="23">
        <f t="shared" si="3"/>
        <v>0</v>
      </c>
      <c r="E246" s="24"/>
      <c r="F246" s="51" t="s">
        <v>13</v>
      </c>
      <c r="G246" s="22"/>
      <c r="H246" s="53"/>
      <c r="I246" s="31"/>
      <c r="J246" s="28"/>
      <c r="K246" s="29"/>
      <c r="L246" s="29"/>
    </row>
    <row r="247" spans="1:12" ht="29.45" hidden="1" customHeight="1" x14ac:dyDescent="0.25">
      <c r="A247" s="21">
        <v>108</v>
      </c>
      <c r="B247" s="56"/>
      <c r="C247" s="23">
        <v>0</v>
      </c>
      <c r="D247" s="23">
        <f t="shared" si="3"/>
        <v>0</v>
      </c>
      <c r="E247" s="24"/>
      <c r="F247" s="51" t="s">
        <v>13</v>
      </c>
      <c r="G247" s="22"/>
      <c r="H247" s="53"/>
      <c r="I247" s="31"/>
      <c r="J247" s="28"/>
      <c r="K247" s="29"/>
      <c r="L247" s="29"/>
    </row>
    <row r="248" spans="1:12" ht="29.45" hidden="1" customHeight="1" x14ac:dyDescent="0.25">
      <c r="A248" s="21">
        <v>109</v>
      </c>
      <c r="B248" s="56"/>
      <c r="C248" s="23">
        <v>0</v>
      </c>
      <c r="D248" s="23">
        <f t="shared" si="3"/>
        <v>0</v>
      </c>
      <c r="E248" s="24"/>
      <c r="F248" s="51" t="s">
        <v>13</v>
      </c>
      <c r="G248" s="22"/>
      <c r="H248" s="53"/>
      <c r="I248" s="31"/>
      <c r="J248" s="28"/>
      <c r="K248" s="29"/>
      <c r="L248" s="29"/>
    </row>
    <row r="249" spans="1:12" ht="29.45" hidden="1" customHeight="1" x14ac:dyDescent="0.25">
      <c r="A249" s="21">
        <v>110</v>
      </c>
      <c r="B249" s="56"/>
      <c r="C249" s="23">
        <v>0</v>
      </c>
      <c r="D249" s="23">
        <f t="shared" si="3"/>
        <v>0</v>
      </c>
      <c r="E249" s="24"/>
      <c r="F249" s="51" t="s">
        <v>13</v>
      </c>
      <c r="G249" s="22"/>
      <c r="H249" s="53"/>
      <c r="I249" s="31"/>
      <c r="J249" s="28"/>
      <c r="K249" s="29"/>
      <c r="L249" s="29"/>
    </row>
    <row r="250" spans="1:12" ht="29.45" hidden="1" customHeight="1" x14ac:dyDescent="0.25">
      <c r="A250" s="21">
        <v>111</v>
      </c>
      <c r="B250" s="56"/>
      <c r="C250" s="23">
        <v>0</v>
      </c>
      <c r="D250" s="23">
        <f t="shared" si="3"/>
        <v>0</v>
      </c>
      <c r="E250" s="24"/>
      <c r="F250" s="51" t="s">
        <v>13</v>
      </c>
      <c r="G250" s="22"/>
      <c r="H250" s="53"/>
      <c r="I250" s="31"/>
      <c r="J250" s="28"/>
      <c r="K250" s="29"/>
      <c r="L250" s="29"/>
    </row>
    <row r="251" spans="1:12" ht="29.45" hidden="1" customHeight="1" x14ac:dyDescent="0.25">
      <c r="A251" s="21">
        <v>112</v>
      </c>
      <c r="B251" s="56"/>
      <c r="C251" s="23">
        <v>0</v>
      </c>
      <c r="D251" s="23">
        <f t="shared" si="3"/>
        <v>0</v>
      </c>
      <c r="E251" s="24"/>
      <c r="F251" s="51" t="s">
        <v>13</v>
      </c>
      <c r="G251" s="22"/>
      <c r="H251" s="53"/>
      <c r="I251" s="31"/>
      <c r="J251" s="28"/>
      <c r="K251" s="29"/>
      <c r="L251" s="29"/>
    </row>
    <row r="252" spans="1:12" ht="29.45" hidden="1" customHeight="1" x14ac:dyDescent="0.25">
      <c r="A252" s="21">
        <v>113</v>
      </c>
      <c r="B252" s="56"/>
      <c r="C252" s="23">
        <v>0</v>
      </c>
      <c r="D252" s="23">
        <f t="shared" si="3"/>
        <v>0</v>
      </c>
      <c r="E252" s="24"/>
      <c r="F252" s="51" t="s">
        <v>13</v>
      </c>
      <c r="G252" s="22"/>
      <c r="H252" s="53"/>
      <c r="I252" s="31"/>
      <c r="J252" s="28"/>
      <c r="K252" s="29"/>
      <c r="L252" s="29"/>
    </row>
    <row r="253" spans="1:12" ht="29.45" hidden="1" customHeight="1" x14ac:dyDescent="0.25">
      <c r="A253" s="21">
        <v>114</v>
      </c>
      <c r="B253" s="56"/>
      <c r="C253" s="23">
        <v>0</v>
      </c>
      <c r="D253" s="23">
        <f t="shared" si="3"/>
        <v>0</v>
      </c>
      <c r="E253" s="24"/>
      <c r="F253" s="51" t="s">
        <v>13</v>
      </c>
      <c r="G253" s="22"/>
      <c r="H253" s="53"/>
      <c r="I253" s="31"/>
      <c r="J253" s="28"/>
      <c r="K253" s="29"/>
      <c r="L253" s="29"/>
    </row>
    <row r="254" spans="1:12" hidden="1" x14ac:dyDescent="0.25">
      <c r="A254" s="3"/>
      <c r="B254" s="35" t="s">
        <v>15</v>
      </c>
      <c r="C254" s="36">
        <f>SUM(C173:C243)</f>
        <v>0</v>
      </c>
      <c r="D254" s="36">
        <f>SUM(D173:D240)</f>
        <v>0</v>
      </c>
      <c r="E254" s="57"/>
      <c r="F254" s="37"/>
    </row>
    <row r="255" spans="1:12" hidden="1" x14ac:dyDescent="0.25">
      <c r="A255" s="3"/>
      <c r="B255" s="38" t="s">
        <v>22</v>
      </c>
      <c r="C255" s="39">
        <f>C158</f>
        <v>156067.42000000001</v>
      </c>
      <c r="D255" s="39">
        <f>D158</f>
        <v>156067.42000000001</v>
      </c>
      <c r="E255" s="57"/>
      <c r="F255" s="37"/>
    </row>
    <row r="256" spans="1:12" hidden="1" x14ac:dyDescent="0.25">
      <c r="A256" s="3"/>
      <c r="B256" s="38"/>
      <c r="C256" s="39">
        <f>SUM(C255,C254)</f>
        <v>156067.42000000001</v>
      </c>
      <c r="D256" s="39">
        <f>SUM(D255,D254)</f>
        <v>156067.42000000001</v>
      </c>
      <c r="E256" s="37"/>
      <c r="F256" s="37"/>
      <c r="H256" s="40"/>
    </row>
    <row r="257" spans="1:12" hidden="1" x14ac:dyDescent="0.25">
      <c r="A257" s="3"/>
      <c r="H257" s="41"/>
      <c r="I257" s="42"/>
      <c r="L257" s="43"/>
    </row>
    <row r="258" spans="1:12" hidden="1" x14ac:dyDescent="0.25">
      <c r="A258" s="3"/>
      <c r="H258" s="41"/>
    </row>
    <row r="259" spans="1:12" hidden="1" x14ac:dyDescent="0.25">
      <c r="A259" s="44" t="str">
        <f>$A$30</f>
        <v xml:space="preserve">Approvati fis-Seduta Nru: </v>
      </c>
      <c r="H259" s="3">
        <f>H121</f>
        <v>0</v>
      </c>
    </row>
    <row r="260" spans="1:12" hidden="1" x14ac:dyDescent="0.25">
      <c r="A260" s="3"/>
    </row>
    <row r="261" spans="1:12" hidden="1" x14ac:dyDescent="0.25">
      <c r="A261" s="40" t="str">
        <f>$A$32</f>
        <v>D - Direct Order, DA - Direct Order Approvat, T - Tender, K - Kwotazzjonijiet</v>
      </c>
      <c r="L261" s="3"/>
    </row>
    <row r="262" spans="1:12" hidden="1" x14ac:dyDescent="0.25">
      <c r="A262" s="40" t="str">
        <f>A124</f>
        <v>PP - Part Payment, PF - Paid in Full.</v>
      </c>
      <c r="H262" s="40"/>
    </row>
    <row r="263" spans="1:12" hidden="1" x14ac:dyDescent="0.25">
      <c r="A263" s="3"/>
      <c r="H263" s="41"/>
      <c r="I263" s="42"/>
      <c r="L263" s="43"/>
    </row>
    <row r="264" spans="1:12" hidden="1" x14ac:dyDescent="0.25">
      <c r="A264" s="3"/>
    </row>
    <row r="265" spans="1:12" hidden="1" x14ac:dyDescent="0.25">
      <c r="A265" s="3"/>
      <c r="H265" s="3" t="str">
        <f>H127</f>
        <v>Proponent</v>
      </c>
    </row>
    <row r="266" spans="1:12" hidden="1" x14ac:dyDescent="0.25"/>
    <row r="267" spans="1:12" hidden="1" x14ac:dyDescent="0.25"/>
    <row r="268" spans="1:12" hidden="1" x14ac:dyDescent="0.25"/>
    <row r="269" spans="1:12" hidden="1" x14ac:dyDescent="0.25"/>
    <row r="270" spans="1:12" hidden="1" x14ac:dyDescent="0.25"/>
    <row r="271" spans="1:12" hidden="1" x14ac:dyDescent="0.25"/>
    <row r="272" spans="1:1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</sheetData>
  <sortState xmlns:xlrd2="http://schemas.microsoft.com/office/spreadsheetml/2017/richdata2" ref="B13:C14">
    <sortCondition descending="1" ref="B14"/>
  </sortState>
  <mergeCells count="8">
    <mergeCell ref="A169:L169"/>
    <mergeCell ref="E172:F172"/>
    <mergeCell ref="A2:L2"/>
    <mergeCell ref="E5:F5"/>
    <mergeCell ref="A37:L37"/>
    <mergeCell ref="E40:F40"/>
    <mergeCell ref="A129:L129"/>
    <mergeCell ref="E132:F132"/>
  </mergeCells>
  <pageMargins left="0.7" right="0.7" top="0.75" bottom="0.75" header="0.3" footer="0.3"/>
  <pageSetup paperSize="9" scale="68" fitToHeight="0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BE293EC4CC034889E4B8E21A66E6F4" ma:contentTypeVersion="5" ma:contentTypeDescription="Create a new document." ma:contentTypeScope="" ma:versionID="f6a7b06b4108c11b2677f6b20fb6c616">
  <xsd:schema xmlns:xsd="http://www.w3.org/2001/XMLSchema" xmlns:xs="http://www.w3.org/2001/XMLSchema" xmlns:p="http://schemas.microsoft.com/office/2006/metadata/properties" xmlns:ns3="a31c2dbc-5c39-47d0-9b0f-9da26690ab26" targetNamespace="http://schemas.microsoft.com/office/2006/metadata/properties" ma:root="true" ma:fieldsID="30f1c05ef2b08afd20557da5ef5d7296" ns3:_="">
    <xsd:import namespace="a31c2dbc-5c39-47d0-9b0f-9da26690ab26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c2dbc-5c39-47d0-9b0f-9da26690ab26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DCDEC3-BCFD-484F-8E64-7126596546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1c2dbc-5c39-47d0-9b0f-9da26690a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1B3C5F-6995-4031-BFC6-D4F4D87F3A8A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a31c2dbc-5c39-47d0-9b0f-9da26690ab2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C3982B8-042D-43D6-A453-5468070F3B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Attard Marion at Xaghra Local Council</dc:creator>
  <cp:lastModifiedBy>Cini Tristen at Xaghra Local Council</cp:lastModifiedBy>
  <cp:lastPrinted>2024-12-19T07:12:28Z</cp:lastPrinted>
  <dcterms:created xsi:type="dcterms:W3CDTF">2024-01-02T08:05:38Z</dcterms:created>
  <dcterms:modified xsi:type="dcterms:W3CDTF">2024-12-19T07:12:37Z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0x010100E1BE293EC4CC034889E4B8E21A66E6F4</vt:lpwstr>
  </property>
</Properties>
</file>